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5 рік\сайт\"/>
    </mc:Choice>
  </mc:AlternateContent>
  <bookViews>
    <workbookView xWindow="0" yWindow="0" windowWidth="28800" windowHeight="11910" tabRatio="774"/>
  </bookViews>
  <sheets>
    <sheet name="2025" sheetId="23" r:id="rId1"/>
  </sheets>
  <definedNames>
    <definedName name="_xlnm.Print_Titles" localSheetId="0">'2025'!$3:$5</definedName>
    <definedName name="_xlnm.Print_Area" localSheetId="0">'2025'!$A$1:$W$124</definedName>
  </definedNames>
  <calcPr calcId="162913" iterateDelta="1E-4"/>
</workbook>
</file>

<file path=xl/calcChain.xml><?xml version="1.0" encoding="utf-8"?>
<calcChain xmlns="http://schemas.openxmlformats.org/spreadsheetml/2006/main">
  <c r="W107" i="23" l="1"/>
  <c r="W106" i="23"/>
  <c r="W105" i="23"/>
  <c r="W104" i="23"/>
  <c r="W103" i="23"/>
  <c r="P105" i="23"/>
  <c r="O105" i="23"/>
  <c r="P104" i="23"/>
  <c r="O104" i="23"/>
  <c r="P103" i="23"/>
  <c r="O103" i="23"/>
  <c r="P99" i="23"/>
  <c r="O99" i="23"/>
  <c r="K5" i="23" l="1"/>
  <c r="L5" i="23" s="1"/>
  <c r="M5" i="23" s="1"/>
  <c r="O5" i="23" s="1"/>
  <c r="V59" i="23" l="1"/>
  <c r="M51" i="23"/>
  <c r="M98" i="23"/>
  <c r="Q51" i="23"/>
  <c r="N51" i="23"/>
  <c r="V99" i="23"/>
  <c r="F102" i="23"/>
  <c r="F101" i="23"/>
  <c r="F100" i="23"/>
  <c r="F99" i="23"/>
  <c r="S99" i="23" s="1"/>
  <c r="Q109" i="23"/>
  <c r="Q103" i="23"/>
  <c r="Q105" i="23"/>
  <c r="S105" i="23" s="1"/>
  <c r="Q104" i="23"/>
  <c r="S104" i="23" s="1"/>
  <c r="S103" i="23"/>
  <c r="T99" i="23"/>
  <c r="R99" i="23"/>
  <c r="Q99" i="23"/>
  <c r="T105" i="23"/>
  <c r="T104" i="23"/>
  <c r="T103" i="23"/>
  <c r="N105" i="23"/>
  <c r="N104" i="23" s="1"/>
  <c r="N103" i="23" s="1"/>
  <c r="N109" i="23" s="1"/>
  <c r="S94" i="23"/>
  <c r="T94" i="23"/>
  <c r="P94" i="23"/>
  <c r="M105" i="23" l="1"/>
  <c r="L105" i="23"/>
  <c r="K105" i="23"/>
  <c r="J105" i="23"/>
  <c r="I105" i="23"/>
  <c r="H105" i="23"/>
  <c r="G105" i="23"/>
  <c r="E105" i="23"/>
  <c r="A100" i="23"/>
  <c r="E81" i="23"/>
  <c r="Q52" i="23"/>
  <c r="Q53" i="23"/>
  <c r="W65" i="23" l="1"/>
  <c r="V65" i="23"/>
  <c r="W64" i="23"/>
  <c r="V64" i="23"/>
  <c r="Q62" i="23"/>
  <c r="O62" i="23"/>
  <c r="Q61" i="23"/>
  <c r="Q60" i="23"/>
  <c r="Q59" i="23"/>
  <c r="F59" i="23"/>
  <c r="F60" i="23"/>
  <c r="F61" i="23"/>
  <c r="W61" i="23" s="1"/>
  <c r="F62" i="23"/>
  <c r="W62" i="23" s="1"/>
  <c r="O59" i="23" l="1"/>
  <c r="V60" i="23"/>
  <c r="O60" i="23"/>
  <c r="O61" i="23"/>
  <c r="W60" i="23"/>
  <c r="R59" i="23"/>
  <c r="R60" i="23"/>
  <c r="R61" i="23"/>
  <c r="R62" i="23"/>
  <c r="V61" i="23"/>
  <c r="V62" i="23"/>
  <c r="Q94" i="23" l="1"/>
  <c r="Q97" i="23"/>
  <c r="Q96" i="23"/>
  <c r="Q95" i="23"/>
  <c r="Q92" i="23"/>
  <c r="Q90" i="23"/>
  <c r="Q87" i="23"/>
  <c r="Q67" i="23"/>
  <c r="Q66" i="23"/>
  <c r="Q63" i="23"/>
  <c r="Q58" i="23"/>
  <c r="Q57" i="23"/>
  <c r="Q56" i="23"/>
  <c r="Q55" i="23"/>
  <c r="Q50" i="23"/>
  <c r="Q49" i="23"/>
  <c r="Q48" i="23"/>
  <c r="Q47" i="23"/>
  <c r="Q46" i="23"/>
  <c r="Q45" i="23"/>
  <c r="Q44" i="23"/>
  <c r="Q43" i="23"/>
  <c r="Q42" i="23"/>
  <c r="Q41" i="23"/>
  <c r="Q40" i="23"/>
  <c r="Q39" i="23"/>
  <c r="Q38" i="23"/>
  <c r="Q36" i="23"/>
  <c r="Q35" i="23"/>
  <c r="Q34" i="23"/>
  <c r="Q33" i="23"/>
  <c r="Q32" i="23"/>
  <c r="Q31" i="23"/>
  <c r="Q30" i="23"/>
  <c r="Q29" i="23"/>
  <c r="Q28" i="23"/>
  <c r="Q27" i="23"/>
  <c r="Q26" i="23"/>
  <c r="Q25" i="23"/>
  <c r="Q24" i="23"/>
  <c r="Q23" i="23"/>
  <c r="Q21" i="23"/>
  <c r="Q20" i="23"/>
  <c r="Q19" i="23"/>
  <c r="Q17" i="23"/>
  <c r="Q16" i="23"/>
  <c r="Q13" i="23"/>
  <c r="Q12" i="23"/>
  <c r="Q11" i="23"/>
  <c r="Q10" i="23"/>
  <c r="Q8" i="23"/>
  <c r="Q7" i="23"/>
  <c r="M37" i="23"/>
  <c r="L37" i="23"/>
  <c r="L121" i="23"/>
  <c r="L117" i="23"/>
  <c r="L116" i="23"/>
  <c r="L104" i="23"/>
  <c r="L103" i="23" s="1"/>
  <c r="L93" i="23"/>
  <c r="L86" i="23"/>
  <c r="L98" i="23" s="1"/>
  <c r="L81" i="23"/>
  <c r="L79" i="23"/>
  <c r="L68" i="23"/>
  <c r="L82" i="23" s="1"/>
  <c r="L120" i="23" s="1"/>
  <c r="L22" i="23"/>
  <c r="L18" i="23"/>
  <c r="L14" i="23" s="1"/>
  <c r="L51" i="23" s="1"/>
  <c r="L111" i="23" s="1"/>
  <c r="L15" i="23"/>
  <c r="L9" i="23"/>
  <c r="L80" i="23" l="1"/>
  <c r="L76" i="23" s="1"/>
  <c r="L119" i="23"/>
  <c r="L118" i="23" s="1"/>
  <c r="L115" i="23" s="1"/>
  <c r="L122" i="23" s="1"/>
  <c r="L109" i="23"/>
  <c r="L84" i="23"/>
  <c r="U81" i="23"/>
  <c r="F53" i="23"/>
  <c r="A53" i="23"/>
  <c r="A54" i="23" s="1"/>
  <c r="A55" i="23" s="1"/>
  <c r="A56" i="23" s="1"/>
  <c r="V53" i="23" l="1"/>
  <c r="R53" i="23"/>
  <c r="F72" i="23"/>
  <c r="N81" i="23" l="1"/>
  <c r="M81" i="23"/>
  <c r="V72" i="23"/>
  <c r="O72" i="23"/>
  <c r="Q72" i="23"/>
  <c r="R72" i="23" s="1"/>
  <c r="F52" i="23" l="1"/>
  <c r="O52" i="23" l="1"/>
  <c r="T52" i="23"/>
  <c r="P52" i="23"/>
  <c r="R52" i="23"/>
  <c r="S52" i="23"/>
  <c r="V52" i="23"/>
  <c r="K121" i="23" l="1"/>
  <c r="K116" i="23"/>
  <c r="K104" i="23"/>
  <c r="K103" i="23" s="1"/>
  <c r="K93" i="23"/>
  <c r="K86" i="23"/>
  <c r="K98" i="23" s="1"/>
  <c r="K81" i="23"/>
  <c r="K79" i="23"/>
  <c r="K117" i="23" s="1"/>
  <c r="K68" i="23"/>
  <c r="K82" i="23" s="1"/>
  <c r="K37" i="23"/>
  <c r="K22" i="23"/>
  <c r="K18" i="23"/>
  <c r="K15" i="23"/>
  <c r="K9" i="23"/>
  <c r="K119" i="23" l="1"/>
  <c r="K120" i="23"/>
  <c r="K118" i="23" s="1"/>
  <c r="K115" i="23" s="1"/>
  <c r="K80" i="23"/>
  <c r="K76" i="23" s="1"/>
  <c r="K109" i="23"/>
  <c r="K14" i="23"/>
  <c r="K51" i="23" s="1"/>
  <c r="K111" i="23" l="1"/>
  <c r="K122" i="23" s="1"/>
  <c r="K84" i="23"/>
  <c r="Q70" i="23"/>
  <c r="Q71" i="23"/>
  <c r="Q73" i="23"/>
  <c r="Q74" i="23"/>
  <c r="Q75" i="23"/>
  <c r="J121" i="23" l="1"/>
  <c r="J116" i="23"/>
  <c r="J104" i="23"/>
  <c r="J103" i="23" s="1"/>
  <c r="J93" i="23"/>
  <c r="J86" i="23"/>
  <c r="J98" i="23" s="1"/>
  <c r="J109" i="23" s="1"/>
  <c r="J81" i="23"/>
  <c r="J79" i="23"/>
  <c r="J117" i="23" s="1"/>
  <c r="J68" i="23"/>
  <c r="J82" i="23" s="1"/>
  <c r="J37" i="23"/>
  <c r="J22" i="23"/>
  <c r="J18" i="23"/>
  <c r="J15" i="23"/>
  <c r="J9" i="23"/>
  <c r="J14" i="23" l="1"/>
  <c r="J51" i="23" s="1"/>
  <c r="J111" i="23" s="1"/>
  <c r="J80" i="23"/>
  <c r="J76" i="23" s="1"/>
  <c r="J120" i="23"/>
  <c r="J119" i="23"/>
  <c r="M68" i="23"/>
  <c r="M82" i="23" s="1"/>
  <c r="M9" i="23"/>
  <c r="J118" i="23" l="1"/>
  <c r="J115" i="23" s="1"/>
  <c r="J122" i="23" s="1"/>
  <c r="J84" i="23"/>
  <c r="U68" i="23"/>
  <c r="U82" i="23" s="1"/>
  <c r="F74" i="23" l="1"/>
  <c r="W74" i="23" s="1"/>
  <c r="F66" i="23"/>
  <c r="O66" i="23" l="1"/>
  <c r="T66" i="23"/>
  <c r="P74" i="23"/>
  <c r="O74" i="23"/>
  <c r="P66" i="23"/>
  <c r="T74" i="23"/>
  <c r="S74" i="23"/>
  <c r="R74" i="23"/>
  <c r="R66" i="23"/>
  <c r="W66" i="23"/>
  <c r="V66" i="23"/>
  <c r="S66" i="23"/>
  <c r="I121" i="23"/>
  <c r="I116" i="23"/>
  <c r="I104" i="23"/>
  <c r="I103" i="23" s="1"/>
  <c r="I93" i="23"/>
  <c r="I86" i="23"/>
  <c r="I98" i="23" s="1"/>
  <c r="I81" i="23"/>
  <c r="I79" i="23"/>
  <c r="I117" i="23" s="1"/>
  <c r="I75" i="23"/>
  <c r="I68" i="23"/>
  <c r="I82" i="23" s="1"/>
  <c r="I120" i="23" s="1"/>
  <c r="I37" i="23"/>
  <c r="I22" i="23"/>
  <c r="I18" i="23"/>
  <c r="I15" i="23"/>
  <c r="I9" i="23"/>
  <c r="I14" i="23" l="1"/>
  <c r="I119" i="23"/>
  <c r="I118" i="23"/>
  <c r="I51" i="23"/>
  <c r="I111" i="23" s="1"/>
  <c r="I80" i="23"/>
  <c r="I76" i="23" s="1"/>
  <c r="I115" i="23"/>
  <c r="I109" i="23"/>
  <c r="Q91" i="23"/>
  <c r="I122" i="23" l="1"/>
  <c r="I84" i="23"/>
  <c r="Q79" i="23"/>
  <c r="M79" i="23"/>
  <c r="F91" i="23"/>
  <c r="R91" i="23" s="1"/>
  <c r="O91" i="23" l="1"/>
  <c r="V91" i="23"/>
  <c r="N68" i="23" l="1"/>
  <c r="N82" i="23" s="1"/>
  <c r="N79" i="23"/>
  <c r="H79" i="23"/>
  <c r="G79" i="23"/>
  <c r="E79" i="23"/>
  <c r="F58" i="23"/>
  <c r="W58" i="23" s="1"/>
  <c r="Q68" i="23" l="1"/>
  <c r="Q82" i="23" s="1"/>
  <c r="O58" i="23"/>
  <c r="P58" i="23"/>
  <c r="R58" i="23"/>
  <c r="S58" i="23"/>
  <c r="T58" i="23"/>
  <c r="V74" i="23"/>
  <c r="H121" i="23" l="1"/>
  <c r="H117" i="23"/>
  <c r="H116" i="23"/>
  <c r="H104" i="23"/>
  <c r="H103" i="23"/>
  <c r="H93" i="23"/>
  <c r="H86" i="23"/>
  <c r="H98" i="23" s="1"/>
  <c r="H81" i="23"/>
  <c r="H68" i="23"/>
  <c r="H82" i="23" s="1"/>
  <c r="H37" i="23"/>
  <c r="H22" i="23"/>
  <c r="H18" i="23"/>
  <c r="H15" i="23"/>
  <c r="H9" i="23"/>
  <c r="H119" i="23" l="1"/>
  <c r="H109" i="23"/>
  <c r="H14" i="23"/>
  <c r="H51" i="23"/>
  <c r="H111" i="23" s="1"/>
  <c r="H80" i="23"/>
  <c r="H76" i="23" s="1"/>
  <c r="H120" i="23"/>
  <c r="H118" i="23" l="1"/>
  <c r="H115" i="23" s="1"/>
  <c r="H122" i="23" s="1"/>
  <c r="H84" i="23"/>
  <c r="F114" i="23"/>
  <c r="F113" i="23"/>
  <c r="N113" i="23" s="1"/>
  <c r="Q113" i="23" s="1"/>
  <c r="F112" i="23"/>
  <c r="F108" i="23"/>
  <c r="F107" i="23"/>
  <c r="F106" i="23"/>
  <c r="V101" i="23"/>
  <c r="V100" i="23"/>
  <c r="F97" i="23"/>
  <c r="F96" i="23"/>
  <c r="F95" i="23"/>
  <c r="F94" i="23"/>
  <c r="F92" i="23"/>
  <c r="F90" i="23"/>
  <c r="F89" i="23"/>
  <c r="F88" i="23"/>
  <c r="F87" i="23"/>
  <c r="G81" i="23"/>
  <c r="F67" i="23"/>
  <c r="F7" i="23"/>
  <c r="T7" i="23" s="1"/>
  <c r="U107" i="23"/>
  <c r="U121" i="23" s="1"/>
  <c r="U106" i="23"/>
  <c r="A101" i="23"/>
  <c r="A102" i="23" s="1"/>
  <c r="W95" i="23" l="1"/>
  <c r="P95" i="23"/>
  <c r="P92" i="23"/>
  <c r="W92" i="23"/>
  <c r="V67" i="23"/>
  <c r="R67" i="23"/>
  <c r="S67" i="23"/>
  <c r="S95" i="23"/>
  <c r="T95" i="23"/>
  <c r="P67" i="23"/>
  <c r="T67" i="23"/>
  <c r="V89" i="23" l="1"/>
  <c r="U79" i="23"/>
  <c r="V58" i="23"/>
  <c r="F81" i="23" l="1"/>
  <c r="F79" i="23"/>
  <c r="F78" i="23"/>
  <c r="F77" i="23"/>
  <c r="F75" i="23"/>
  <c r="F73" i="23"/>
  <c r="W73" i="23" s="1"/>
  <c r="F71" i="23"/>
  <c r="F70" i="23"/>
  <c r="F69" i="23"/>
  <c r="F63" i="23"/>
  <c r="F57" i="23"/>
  <c r="F56" i="23"/>
  <c r="F55" i="23"/>
  <c r="F54" i="23"/>
  <c r="T54" i="23" s="1"/>
  <c r="F50" i="23"/>
  <c r="F49" i="23"/>
  <c r="W49" i="23" s="1"/>
  <c r="F48" i="23"/>
  <c r="F47" i="23"/>
  <c r="F46" i="23"/>
  <c r="F45" i="23"/>
  <c r="P45" i="23" s="1"/>
  <c r="F44" i="23"/>
  <c r="F43" i="23"/>
  <c r="F42" i="23"/>
  <c r="F41" i="23"/>
  <c r="F40" i="23"/>
  <c r="F39" i="23"/>
  <c r="F38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1" i="23"/>
  <c r="F20" i="23"/>
  <c r="F19" i="23"/>
  <c r="F17" i="23"/>
  <c r="F16" i="23"/>
  <c r="F13" i="23"/>
  <c r="F12" i="23"/>
  <c r="F11" i="23"/>
  <c r="F10" i="23"/>
  <c r="F8" i="23"/>
  <c r="W8" i="23" s="1"/>
  <c r="M116" i="23"/>
  <c r="M117" i="23"/>
  <c r="M121" i="23"/>
  <c r="M104" i="23"/>
  <c r="M103" i="23" s="1"/>
  <c r="M93" i="23"/>
  <c r="M86" i="23"/>
  <c r="M80" i="23"/>
  <c r="M76" i="23" s="1"/>
  <c r="M22" i="23"/>
  <c r="M18" i="23"/>
  <c r="M15" i="23"/>
  <c r="W30" i="23" l="1"/>
  <c r="T30" i="23"/>
  <c r="O30" i="23"/>
  <c r="S30" i="23"/>
  <c r="W31" i="23"/>
  <c r="O31" i="23"/>
  <c r="P31" i="23"/>
  <c r="P46" i="23"/>
  <c r="W46" i="23"/>
  <c r="P73" i="23"/>
  <c r="O73" i="23"/>
  <c r="P75" i="23"/>
  <c r="O75" i="23"/>
  <c r="P29" i="23"/>
  <c r="W29" i="23"/>
  <c r="R56" i="23"/>
  <c r="S56" i="23"/>
  <c r="O56" i="23"/>
  <c r="P56" i="23"/>
  <c r="O70" i="23"/>
  <c r="P70" i="23"/>
  <c r="T42" i="23"/>
  <c r="S42" i="23"/>
  <c r="W71" i="23"/>
  <c r="O71" i="23"/>
  <c r="P71" i="23"/>
  <c r="R73" i="23"/>
  <c r="S73" i="23"/>
  <c r="T73" i="23"/>
  <c r="T75" i="23"/>
  <c r="S75" i="23"/>
  <c r="R75" i="23"/>
  <c r="R63" i="23"/>
  <c r="S63" i="23"/>
  <c r="R57" i="23"/>
  <c r="S57" i="23"/>
  <c r="W79" i="23"/>
  <c r="S79" i="23"/>
  <c r="W69" i="23"/>
  <c r="O69" i="23"/>
  <c r="P69" i="23"/>
  <c r="W70" i="23"/>
  <c r="W75" i="23"/>
  <c r="V79" i="23"/>
  <c r="T79" i="23"/>
  <c r="P79" i="23"/>
  <c r="O79" i="23"/>
  <c r="W10" i="23"/>
  <c r="P10" i="23"/>
  <c r="W13" i="23"/>
  <c r="P13" i="23"/>
  <c r="M109" i="23"/>
  <c r="M120" i="23"/>
  <c r="M14" i="23"/>
  <c r="W11" i="23"/>
  <c r="P11" i="23"/>
  <c r="M119" i="23"/>
  <c r="V42" i="23"/>
  <c r="R42" i="23"/>
  <c r="M84" i="23" l="1"/>
  <c r="M118" i="23"/>
  <c r="M115" i="23" s="1"/>
  <c r="M111" i="23"/>
  <c r="V56" i="23"/>
  <c r="A57" i="23"/>
  <c r="A58" i="23" s="1"/>
  <c r="A59" i="23" s="1"/>
  <c r="A60" i="23" s="1"/>
  <c r="A61" i="23" s="1"/>
  <c r="A62" i="23" s="1"/>
  <c r="A63" i="23" s="1"/>
  <c r="A64" i="23" s="1"/>
  <c r="A65" i="23" s="1"/>
  <c r="A66" i="23" s="1"/>
  <c r="A67" i="23" s="1"/>
  <c r="A68" i="23" s="1"/>
  <c r="G121" i="23"/>
  <c r="F121" i="23" s="1"/>
  <c r="T55" i="23"/>
  <c r="R55" i="23" l="1"/>
  <c r="S55" i="23"/>
  <c r="M122" i="23"/>
  <c r="V73" i="23"/>
  <c r="T56" i="23"/>
  <c r="V55" i="23"/>
  <c r="O57" i="23"/>
  <c r="P57" i="23"/>
  <c r="V57" i="23"/>
  <c r="T57" i="23"/>
  <c r="P55" i="23"/>
  <c r="O55" i="23"/>
  <c r="E117" i="23"/>
  <c r="E116" i="23"/>
  <c r="E107" i="23"/>
  <c r="E121" i="23" s="1"/>
  <c r="E119" i="23"/>
  <c r="E93" i="23"/>
  <c r="E86" i="23"/>
  <c r="E98" i="23" s="1"/>
  <c r="E68" i="23"/>
  <c r="E82" i="23" s="1"/>
  <c r="E37" i="23"/>
  <c r="Q37" i="23" s="1"/>
  <c r="E22" i="23"/>
  <c r="Q22" i="23" s="1"/>
  <c r="E18" i="23"/>
  <c r="Q18" i="23" s="1"/>
  <c r="E15" i="23"/>
  <c r="Q15" i="23" s="1"/>
  <c r="E9" i="23"/>
  <c r="Q9" i="23" s="1"/>
  <c r="E104" i="23" l="1"/>
  <c r="E103" i="23" s="1"/>
  <c r="E109" i="23" s="1"/>
  <c r="E14" i="23"/>
  <c r="Q14" i="23" s="1"/>
  <c r="E80" i="23"/>
  <c r="E76" i="23" s="1"/>
  <c r="E51" i="23" l="1"/>
  <c r="E120" i="23"/>
  <c r="E118" i="23" s="1"/>
  <c r="E115" i="23" s="1"/>
  <c r="U105" i="23"/>
  <c r="U104" i="23" s="1"/>
  <c r="U103" i="23" s="1"/>
  <c r="U93" i="23"/>
  <c r="U86" i="23"/>
  <c r="U98" i="23" s="1"/>
  <c r="U37" i="23"/>
  <c r="U22" i="23"/>
  <c r="U18" i="23"/>
  <c r="U15" i="23"/>
  <c r="U9" i="23"/>
  <c r="E111" i="23" l="1"/>
  <c r="E122" i="23" s="1"/>
  <c r="E84" i="23"/>
  <c r="U14" i="23"/>
  <c r="U51" i="23" s="1"/>
  <c r="U80" i="23"/>
  <c r="U76" i="23" s="1"/>
  <c r="U109" i="23"/>
  <c r="V21" i="23"/>
  <c r="U117" i="23"/>
  <c r="N117" i="23"/>
  <c r="G117" i="23"/>
  <c r="F117" i="23" s="1"/>
  <c r="D117" i="23"/>
  <c r="U116" i="23"/>
  <c r="Q116" i="23"/>
  <c r="N116" i="23"/>
  <c r="G116" i="23"/>
  <c r="F116" i="23" s="1"/>
  <c r="D116" i="23"/>
  <c r="D107" i="23"/>
  <c r="D121" i="23" s="1"/>
  <c r="D105" i="23"/>
  <c r="D104" i="23" s="1"/>
  <c r="Q102" i="23"/>
  <c r="Q100" i="23"/>
  <c r="O95" i="23"/>
  <c r="O94" i="23"/>
  <c r="N93" i="23"/>
  <c r="G93" i="23"/>
  <c r="F93" i="23" s="1"/>
  <c r="D93" i="23"/>
  <c r="A93" i="23"/>
  <c r="O90" i="23"/>
  <c r="Q86" i="23"/>
  <c r="T87" i="23"/>
  <c r="N86" i="23"/>
  <c r="N98" i="23" s="1"/>
  <c r="G86" i="23"/>
  <c r="D86" i="23"/>
  <c r="D98" i="23" s="1"/>
  <c r="D81" i="23"/>
  <c r="R78" i="23"/>
  <c r="T70" i="23"/>
  <c r="Q69" i="23"/>
  <c r="V69" i="23"/>
  <c r="G68" i="23"/>
  <c r="D68" i="23"/>
  <c r="D82" i="23" s="1"/>
  <c r="D120" i="23" s="1"/>
  <c r="T63" i="23"/>
  <c r="Q54" i="23"/>
  <c r="Q81" i="23" s="1"/>
  <c r="Q80" i="23" s="1"/>
  <c r="Q76" i="23" s="1"/>
  <c r="T50" i="23"/>
  <c r="T48" i="23"/>
  <c r="V46" i="23"/>
  <c r="T44" i="23"/>
  <c r="A44" i="23"/>
  <c r="A45" i="23" s="1"/>
  <c r="A46" i="23" s="1"/>
  <c r="A47" i="23" s="1"/>
  <c r="A48" i="23" s="1"/>
  <c r="A49" i="23" s="1"/>
  <c r="A50" i="23" s="1"/>
  <c r="V43" i="23"/>
  <c r="V40" i="23"/>
  <c r="P39" i="23"/>
  <c r="N37" i="23"/>
  <c r="G37" i="23"/>
  <c r="F37" i="23" s="1"/>
  <c r="D37" i="23"/>
  <c r="T36" i="23"/>
  <c r="T32" i="23"/>
  <c r="V31" i="23"/>
  <c r="V30" i="23"/>
  <c r="O29" i="23"/>
  <c r="A29" i="23"/>
  <c r="A30" i="23" s="1"/>
  <c r="A31" i="23" s="1"/>
  <c r="A32" i="23" s="1"/>
  <c r="A33" i="23" s="1"/>
  <c r="A34" i="23" s="1"/>
  <c r="A35" i="23" s="1"/>
  <c r="A36" i="23" s="1"/>
  <c r="A37" i="23" s="1"/>
  <c r="T27" i="23"/>
  <c r="T26" i="23"/>
  <c r="V24" i="23"/>
  <c r="V23" i="23"/>
  <c r="N22" i="23"/>
  <c r="G22" i="23"/>
  <c r="F22" i="23" s="1"/>
  <c r="V19" i="23"/>
  <c r="N18" i="23"/>
  <c r="G18" i="23"/>
  <c r="F18" i="23" s="1"/>
  <c r="D18" i="23"/>
  <c r="T17" i="23"/>
  <c r="P16" i="23"/>
  <c r="N15" i="23"/>
  <c r="G15" i="23"/>
  <c r="F15" i="23" s="1"/>
  <c r="D15" i="23"/>
  <c r="T11" i="23"/>
  <c r="O10" i="23"/>
  <c r="N9" i="23"/>
  <c r="G9" i="23"/>
  <c r="F9" i="23" s="1"/>
  <c r="D9" i="23"/>
  <c r="A8" i="23"/>
  <c r="C5" i="23"/>
  <c r="D5" i="23" s="1"/>
  <c r="E5" i="23" s="1"/>
  <c r="F5" i="23" s="1"/>
  <c r="G5" i="23" s="1"/>
  <c r="H5" i="23" s="1"/>
  <c r="I5" i="23" s="1"/>
  <c r="J5" i="23" s="1"/>
  <c r="P5" i="23" s="1"/>
  <c r="Q5" i="23" s="1"/>
  <c r="R5" i="23" s="1"/>
  <c r="S5" i="23" s="1"/>
  <c r="G104" i="23" l="1"/>
  <c r="F104" i="23" s="1"/>
  <c r="F105" i="23"/>
  <c r="G82" i="23"/>
  <c r="F68" i="23"/>
  <c r="W68" i="23" s="1"/>
  <c r="W117" i="23"/>
  <c r="T117" i="23"/>
  <c r="P117" i="23"/>
  <c r="G98" i="23"/>
  <c r="F98" i="23" s="1"/>
  <c r="F86" i="23"/>
  <c r="P86" i="23" s="1"/>
  <c r="N80" i="23"/>
  <c r="N76" i="23" s="1"/>
  <c r="Q107" i="23"/>
  <c r="Q121" i="23" s="1"/>
  <c r="R121" i="23" s="1"/>
  <c r="S113" i="23"/>
  <c r="T35" i="23"/>
  <c r="W35" i="23"/>
  <c r="P113" i="23"/>
  <c r="T113" i="23"/>
  <c r="O21" i="23"/>
  <c r="R21" i="23"/>
  <c r="V49" i="23"/>
  <c r="P49" i="23"/>
  <c r="W33" i="23"/>
  <c r="P33" i="23"/>
  <c r="D103" i="23"/>
  <c r="D109" i="23" s="1"/>
  <c r="U84" i="23"/>
  <c r="R34" i="23"/>
  <c r="R45" i="23"/>
  <c r="R46" i="23"/>
  <c r="T46" i="23"/>
  <c r="S48" i="23"/>
  <c r="V50" i="23"/>
  <c r="D119" i="23"/>
  <c r="V48" i="23"/>
  <c r="O18" i="23"/>
  <c r="S38" i="23"/>
  <c r="R41" i="23"/>
  <c r="S96" i="23"/>
  <c r="S12" i="23"/>
  <c r="S23" i="23"/>
  <c r="S25" i="23"/>
  <c r="P48" i="23"/>
  <c r="R50" i="23"/>
  <c r="R47" i="23"/>
  <c r="T92" i="23"/>
  <c r="Q119" i="23"/>
  <c r="N14" i="23"/>
  <c r="V32" i="23"/>
  <c r="R33" i="23"/>
  <c r="V29" i="23"/>
  <c r="O32" i="23"/>
  <c r="T33" i="23"/>
  <c r="V39" i="23"/>
  <c r="P54" i="23"/>
  <c r="R70" i="23"/>
  <c r="T29" i="23"/>
  <c r="T39" i="23"/>
  <c r="S7" i="23"/>
  <c r="P32" i="23"/>
  <c r="S70" i="23"/>
  <c r="R90" i="23"/>
  <c r="P9" i="23"/>
  <c r="S11" i="23"/>
  <c r="S32" i="23"/>
  <c r="W54" i="23"/>
  <c r="R92" i="23"/>
  <c r="S8" i="23"/>
  <c r="R13" i="23"/>
  <c r="D14" i="23"/>
  <c r="W23" i="23"/>
  <c r="O46" i="23"/>
  <c r="O48" i="23"/>
  <c r="R106" i="23"/>
  <c r="P17" i="23"/>
  <c r="R20" i="23"/>
  <c r="T25" i="23"/>
  <c r="P43" i="23"/>
  <c r="S17" i="23"/>
  <c r="S31" i="23"/>
  <c r="S43" i="23"/>
  <c r="T96" i="23"/>
  <c r="T16" i="23"/>
  <c r="V17" i="23"/>
  <c r="P24" i="23"/>
  <c r="T31" i="23"/>
  <c r="W43" i="23"/>
  <c r="T12" i="23"/>
  <c r="G14" i="23"/>
  <c r="V16" i="23"/>
  <c r="W17" i="23"/>
  <c r="V18" i="23"/>
  <c r="W24" i="23"/>
  <c r="W32" i="23"/>
  <c r="G119" i="23"/>
  <c r="F119" i="23" s="1"/>
  <c r="O106" i="23"/>
  <c r="S37" i="23"/>
  <c r="P37" i="23"/>
  <c r="W37" i="23"/>
  <c r="P27" i="23"/>
  <c r="P19" i="23"/>
  <c r="T23" i="23"/>
  <c r="R26" i="23"/>
  <c r="R48" i="23"/>
  <c r="S54" i="23"/>
  <c r="V63" i="23"/>
  <c r="Q93" i="23"/>
  <c r="S93" i="23" s="1"/>
  <c r="V10" i="23"/>
  <c r="V13" i="23"/>
  <c r="P18" i="23"/>
  <c r="S19" i="23"/>
  <c r="O23" i="23"/>
  <c r="R22" i="23"/>
  <c r="S26" i="23"/>
  <c r="R27" i="23"/>
  <c r="T41" i="23"/>
  <c r="R11" i="23"/>
  <c r="O17" i="23"/>
  <c r="T18" i="23"/>
  <c r="W19" i="23"/>
  <c r="P23" i="23"/>
  <c r="V27" i="23"/>
  <c r="R29" i="23"/>
  <c r="R31" i="23"/>
  <c r="S34" i="23"/>
  <c r="V35" i="23"/>
  <c r="W40" i="23"/>
  <c r="R44" i="23"/>
  <c r="W48" i="23"/>
  <c r="O81" i="23"/>
  <c r="W18" i="23"/>
  <c r="O27" i="23"/>
  <c r="R30" i="23"/>
  <c r="S33" i="23"/>
  <c r="O35" i="23"/>
  <c r="P41" i="23"/>
  <c r="R49" i="23"/>
  <c r="Q98" i="23"/>
  <c r="T20" i="23"/>
  <c r="P35" i="23"/>
  <c r="V36" i="23"/>
  <c r="T38" i="23"/>
  <c r="S49" i="23"/>
  <c r="R54" i="23"/>
  <c r="W27" i="23"/>
  <c r="O13" i="23"/>
  <c r="P40" i="23"/>
  <c r="R43" i="23"/>
  <c r="R10" i="23"/>
  <c r="S27" i="23"/>
  <c r="S35" i="23"/>
  <c r="S41" i="23"/>
  <c r="T49" i="23"/>
  <c r="T8" i="23"/>
  <c r="R35" i="23"/>
  <c r="O39" i="23"/>
  <c r="S40" i="23"/>
  <c r="S45" i="23"/>
  <c r="R88" i="23"/>
  <c r="O100" i="23"/>
  <c r="V8" i="23"/>
  <c r="V20" i="23"/>
  <c r="W28" i="23"/>
  <c r="P28" i="23"/>
  <c r="V28" i="23"/>
  <c r="O28" i="23"/>
  <c r="V38" i="23"/>
  <c r="R40" i="23"/>
  <c r="V44" i="23"/>
  <c r="W47" i="23"/>
  <c r="P8" i="23"/>
  <c r="O9" i="23"/>
  <c r="W12" i="23"/>
  <c r="P12" i="23"/>
  <c r="V12" i="23"/>
  <c r="O12" i="23"/>
  <c r="V34" i="23"/>
  <c r="R36" i="23"/>
  <c r="V45" i="23"/>
  <c r="W63" i="23"/>
  <c r="P63" i="23"/>
  <c r="T69" i="23"/>
  <c r="N119" i="23"/>
  <c r="N121" i="23"/>
  <c r="O121" i="23" s="1"/>
  <c r="O107" i="23"/>
  <c r="D118" i="23"/>
  <c r="D115" i="23" s="1"/>
  <c r="O7" i="23"/>
  <c r="V7" i="23"/>
  <c r="O11" i="23"/>
  <c r="S16" i="23"/>
  <c r="R16" i="23"/>
  <c r="W16" i="23"/>
  <c r="R17" i="23"/>
  <c r="R19" i="23"/>
  <c r="W26" i="23"/>
  <c r="P26" i="23"/>
  <c r="V26" i="23"/>
  <c r="S28" i="23"/>
  <c r="R32" i="23"/>
  <c r="O34" i="23"/>
  <c r="W34" i="23"/>
  <c r="S36" i="23"/>
  <c r="R38" i="23"/>
  <c r="V41" i="23"/>
  <c r="O45" i="23"/>
  <c r="W45" i="23"/>
  <c r="S47" i="23"/>
  <c r="O63" i="23"/>
  <c r="R71" i="23"/>
  <c r="V71" i="23"/>
  <c r="S71" i="23"/>
  <c r="T71" i="23"/>
  <c r="W9" i="23"/>
  <c r="V9" i="23"/>
  <c r="W44" i="23"/>
  <c r="P44" i="23"/>
  <c r="V75" i="23"/>
  <c r="T10" i="23"/>
  <c r="S10" i="23"/>
  <c r="S18" i="23"/>
  <c r="P20" i="23"/>
  <c r="V22" i="23"/>
  <c r="P22" i="23"/>
  <c r="O22" i="23"/>
  <c r="W25" i="23"/>
  <c r="P25" i="23"/>
  <c r="V25" i="23"/>
  <c r="O25" i="23"/>
  <c r="R28" i="23"/>
  <c r="O37" i="23"/>
  <c r="T37" i="23"/>
  <c r="S46" i="23"/>
  <c r="P7" i="23"/>
  <c r="W7" i="23"/>
  <c r="R8" i="23"/>
  <c r="R12" i="23"/>
  <c r="O16" i="23"/>
  <c r="S20" i="23"/>
  <c r="W22" i="23"/>
  <c r="R25" i="23"/>
  <c r="O26" i="23"/>
  <c r="T28" i="23"/>
  <c r="S29" i="23"/>
  <c r="P34" i="23"/>
  <c r="V37" i="23"/>
  <c r="O41" i="23"/>
  <c r="W41" i="23"/>
  <c r="S44" i="23"/>
  <c r="T47" i="23"/>
  <c r="D80" i="23"/>
  <c r="D76" i="23" s="1"/>
  <c r="O87" i="23"/>
  <c r="R87" i="23"/>
  <c r="P87" i="23"/>
  <c r="S87" i="23"/>
  <c r="G103" i="23"/>
  <c r="F103" i="23" s="1"/>
  <c r="O113" i="23"/>
  <c r="V113" i="23"/>
  <c r="W36" i="23"/>
  <c r="P36" i="23"/>
  <c r="V47" i="23"/>
  <c r="S69" i="23"/>
  <c r="T93" i="23"/>
  <c r="O93" i="23"/>
  <c r="R94" i="23"/>
  <c r="R97" i="23"/>
  <c r="O97" i="23"/>
  <c r="S97" i="23"/>
  <c r="T97" i="23"/>
  <c r="V116" i="23"/>
  <c r="R116" i="23"/>
  <c r="O116" i="23"/>
  <c r="O36" i="23"/>
  <c r="O47" i="23"/>
  <c r="P97" i="23"/>
  <c r="O102" i="23"/>
  <c r="R102" i="23"/>
  <c r="O117" i="23"/>
  <c r="V117" i="23"/>
  <c r="R7" i="23"/>
  <c r="T9" i="23"/>
  <c r="W38" i="23"/>
  <c r="P38" i="23"/>
  <c r="O8" i="23"/>
  <c r="V11" i="23"/>
  <c r="T13" i="23"/>
  <c r="S13" i="23"/>
  <c r="O20" i="23"/>
  <c r="W20" i="23"/>
  <c r="D22" i="23"/>
  <c r="R23" i="23"/>
  <c r="T34" i="23"/>
  <c r="R37" i="23"/>
  <c r="O38" i="23"/>
  <c r="S39" i="23"/>
  <c r="R39" i="23"/>
  <c r="W39" i="23"/>
  <c r="O44" i="23"/>
  <c r="T45" i="23"/>
  <c r="P47" i="23"/>
  <c r="O67" i="23"/>
  <c r="R69" i="23"/>
  <c r="G120" i="23"/>
  <c r="F120" i="23" s="1"/>
  <c r="O88" i="23"/>
  <c r="P93" i="23"/>
  <c r="R18" i="23"/>
  <c r="T19" i="23"/>
  <c r="T24" i="23"/>
  <c r="V33" i="23"/>
  <c r="T40" i="23"/>
  <c r="T43" i="23"/>
  <c r="O50" i="23"/>
  <c r="S50" i="23"/>
  <c r="S90" i="23"/>
  <c r="O92" i="23"/>
  <c r="S92" i="23"/>
  <c r="O96" i="23"/>
  <c r="R96" i="23"/>
  <c r="P96" i="23"/>
  <c r="S9" i="23"/>
  <c r="O19" i="23"/>
  <c r="O24" i="23"/>
  <c r="O33" i="23"/>
  <c r="O40" i="23"/>
  <c r="O43" i="23"/>
  <c r="R95" i="23"/>
  <c r="O49" i="23"/>
  <c r="O54" i="23"/>
  <c r="V54" i="23"/>
  <c r="V70" i="23"/>
  <c r="T90" i="23"/>
  <c r="R100" i="23"/>
  <c r="P90" i="23"/>
  <c r="R107" i="23" l="1"/>
  <c r="G80" i="23"/>
  <c r="F82" i="23"/>
  <c r="P82" i="23" s="1"/>
  <c r="U5" i="23"/>
  <c r="V5" i="23" s="1"/>
  <c r="W5" i="23" s="1"/>
  <c r="V68" i="23"/>
  <c r="R113" i="23"/>
  <c r="S86" i="23"/>
  <c r="F14" i="23"/>
  <c r="V14" i="23" s="1"/>
  <c r="N84" i="23"/>
  <c r="N120" i="23"/>
  <c r="N118" i="23" s="1"/>
  <c r="N115" i="23" s="1"/>
  <c r="T86" i="23"/>
  <c r="R93" i="23"/>
  <c r="R81" i="23"/>
  <c r="D51" i="23"/>
  <c r="D111" i="23" s="1"/>
  <c r="T68" i="23"/>
  <c r="P68" i="23"/>
  <c r="R86" i="23"/>
  <c r="O68" i="23"/>
  <c r="O86" i="23"/>
  <c r="G51" i="23"/>
  <c r="R9" i="23"/>
  <c r="T22" i="23"/>
  <c r="R105" i="23"/>
  <c r="S22" i="23"/>
  <c r="S68" i="23"/>
  <c r="R68" i="23"/>
  <c r="S81" i="23"/>
  <c r="N111" i="23"/>
  <c r="P81" i="23"/>
  <c r="V81" i="23"/>
  <c r="G109" i="23"/>
  <c r="F109" i="23" s="1"/>
  <c r="T81" i="23"/>
  <c r="W81" i="23"/>
  <c r="R119" i="23"/>
  <c r="O119" i="23"/>
  <c r="S119" i="23"/>
  <c r="T119" i="23"/>
  <c r="P119" i="23"/>
  <c r="Q120" i="23"/>
  <c r="Q118" i="23" s="1"/>
  <c r="T120" i="23"/>
  <c r="R104" i="23"/>
  <c r="S24" i="23"/>
  <c r="R24" i="23"/>
  <c r="G118" i="23"/>
  <c r="F118" i="23" s="1"/>
  <c r="W15" i="23"/>
  <c r="V15" i="23"/>
  <c r="P15" i="23"/>
  <c r="T15" i="23"/>
  <c r="O15" i="23"/>
  <c r="R15" i="23"/>
  <c r="S15" i="23"/>
  <c r="R103" i="23"/>
  <c r="T98" i="23"/>
  <c r="R98" i="23"/>
  <c r="S98" i="23"/>
  <c r="P98" i="23"/>
  <c r="O98" i="23"/>
  <c r="R82" i="23" l="1"/>
  <c r="O82" i="23"/>
  <c r="V82" i="23"/>
  <c r="T82" i="23"/>
  <c r="W82" i="23"/>
  <c r="S82" i="23"/>
  <c r="G76" i="23"/>
  <c r="F76" i="23" s="1"/>
  <c r="R76" i="23" s="1"/>
  <c r="F80" i="23"/>
  <c r="T80" i="23" s="1"/>
  <c r="P120" i="23"/>
  <c r="O120" i="23"/>
  <c r="R79" i="23"/>
  <c r="Q117" i="23"/>
  <c r="Q84" i="23"/>
  <c r="T14" i="23"/>
  <c r="O14" i="23"/>
  <c r="W14" i="23"/>
  <c r="S14" i="23"/>
  <c r="R14" i="23"/>
  <c r="P14" i="23"/>
  <c r="G84" i="23"/>
  <c r="F84" i="23" s="1"/>
  <c r="F51" i="23"/>
  <c r="N122" i="23"/>
  <c r="D84" i="23"/>
  <c r="D122" i="23"/>
  <c r="G111" i="23"/>
  <c r="F111" i="23" s="1"/>
  <c r="Q111" i="23"/>
  <c r="S120" i="23"/>
  <c r="G115" i="23"/>
  <c r="F115" i="23" s="1"/>
  <c r="P109" i="23"/>
  <c r="S109" i="23"/>
  <c r="R109" i="23"/>
  <c r="O109" i="23"/>
  <c r="T109" i="23"/>
  <c r="R120" i="23"/>
  <c r="O80" i="23" l="1"/>
  <c r="P80" i="23"/>
  <c r="W80" i="23"/>
  <c r="R80" i="23"/>
  <c r="S80" i="23"/>
  <c r="V80" i="23"/>
  <c r="R117" i="23"/>
  <c r="S117" i="23"/>
  <c r="Q115" i="23"/>
  <c r="Q122" i="23" s="1"/>
  <c r="S51" i="23"/>
  <c r="P51" i="23"/>
  <c r="O51" i="23"/>
  <c r="T51" i="23"/>
  <c r="W51" i="23"/>
  <c r="V51" i="23"/>
  <c r="R51" i="23"/>
  <c r="T111" i="23"/>
  <c r="G122" i="23"/>
  <c r="F122" i="23" s="1"/>
  <c r="O76" i="23"/>
  <c r="S76" i="23"/>
  <c r="W76" i="23"/>
  <c r="V76" i="23"/>
  <c r="T76" i="23"/>
  <c r="P76" i="23"/>
  <c r="T118" i="23"/>
  <c r="O118" i="23"/>
  <c r="P118" i="23"/>
  <c r="S118" i="23"/>
  <c r="R118" i="23"/>
  <c r="S111" i="23" l="1"/>
  <c r="R111" i="23"/>
  <c r="O111" i="23"/>
  <c r="P111" i="23"/>
  <c r="R84" i="23"/>
  <c r="O84" i="23"/>
  <c r="S84" i="23"/>
  <c r="P84" i="23"/>
  <c r="T84" i="23"/>
  <c r="W84" i="23"/>
  <c r="V84" i="23"/>
  <c r="R115" i="23"/>
  <c r="O115" i="23"/>
  <c r="S115" i="23"/>
  <c r="T115" i="23"/>
  <c r="P115" i="23"/>
  <c r="R122" i="23" l="1"/>
  <c r="T122" i="23"/>
  <c r="P122" i="23"/>
  <c r="S122" i="23"/>
  <c r="O122" i="23"/>
  <c r="W96" i="23" l="1"/>
  <c r="W98" i="23"/>
  <c r="W86" i="23"/>
  <c r="W94" i="23"/>
  <c r="W97" i="23"/>
  <c r="W93" i="23"/>
  <c r="V86" i="23"/>
  <c r="V94" i="23"/>
  <c r="U111" i="23"/>
  <c r="W109" i="23"/>
  <c r="V97" i="23"/>
  <c r="W87" i="23"/>
  <c r="V92" i="23"/>
  <c r="V95" i="23"/>
  <c r="W90" i="23"/>
  <c r="U120" i="23"/>
  <c r="W120" i="23" s="1"/>
  <c r="V90" i="23"/>
  <c r="W88" i="23"/>
  <c r="V106" i="23"/>
  <c r="V105" i="23"/>
  <c r="U119" i="23"/>
  <c r="W119" i="23" s="1"/>
  <c r="V88" i="23"/>
  <c r="V96" i="23"/>
  <c r="V107" i="23"/>
  <c r="V121" i="23"/>
  <c r="V109" i="23"/>
  <c r="V87" i="23"/>
  <c r="V104" i="23"/>
  <c r="V98" i="23"/>
  <c r="V93" i="23"/>
  <c r="V103" i="23"/>
  <c r="V102" i="23"/>
  <c r="U118" i="23" l="1"/>
  <c r="V119" i="23"/>
  <c r="W111" i="23"/>
  <c r="V111" i="23"/>
  <c r="V120" i="23"/>
  <c r="V118" i="23" l="1"/>
  <c r="U115" i="23"/>
  <c r="U122" i="23" s="1"/>
  <c r="V122" i="23" s="1"/>
  <c r="W118" i="23"/>
  <c r="V115" i="23" l="1"/>
  <c r="W122" i="23"/>
  <c r="W115" i="23"/>
</calcChain>
</file>

<file path=xl/sharedStrings.xml><?xml version="1.0" encoding="utf-8"?>
<sst xmlns="http://schemas.openxmlformats.org/spreadsheetml/2006/main" count="239" uniqueCount="221">
  <si>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</si>
  <si>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</si>
  <si>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</si>
  <si>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</si>
  <si>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</si>
  <si>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</si>
  <si>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</si>
  <si>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</si>
  <si>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</si>
  <si>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</si>
  <si>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</si>
  <si>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</si>
  <si>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</si>
  <si>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</si>
  <si>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</si>
  <si>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</si>
  <si>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</si>
  <si>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</si>
  <si>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</si>
  <si>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</si>
  <si>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</si>
  <si>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</si>
  <si>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</si>
  <si>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</si>
  <si>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</si>
  <si>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</si>
  <si>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</si>
  <si>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</si>
  <si>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</si>
  <si>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</si>
  <si>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</si>
  <si>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</si>
  <si>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</si>
  <si>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</si>
  <si>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</si>
  <si>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</si>
  <si>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</si>
  <si>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</si>
  <si>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</si>
  <si>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</si>
  <si>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</si>
  <si>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</si>
  <si>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</si>
  <si>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</si>
  <si>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</si>
  <si>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</si>
  <si>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</si>
  <si>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</si>
  <si>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</si>
  <si>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</si>
  <si>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</si>
  <si>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</si>
  <si>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</si>
  <si>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</si>
  <si>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</si>
  <si>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</si>
  <si>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</si>
  <si>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</si>
  <si>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</si>
  <si>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</si>
  <si>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</si>
  <si>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Податок та збір на доходи фізичних осіб</t>
  </si>
  <si>
    <t>Кошти від продажу землі</t>
  </si>
  <si>
    <t>Реверсна дотація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</si>
  <si>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</si>
  <si>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</si>
  <si>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</si>
  <si>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</si>
  <si>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</si>
  <si>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</si>
  <si>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</si>
  <si>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</si>
  <si>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</si>
  <si>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</si>
  <si>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</si>
  <si>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</si>
  <si>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</si>
  <si>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</si>
  <si>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</si>
  <si>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</si>
  <si>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</si>
  <si>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</si>
  <si>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</si>
  <si>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</si>
  <si>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</si>
  <si>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</si>
  <si>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</si>
  <si>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</si>
  <si>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</si>
  <si>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</si>
  <si>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</si>
  <si>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</si>
  <si>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</si>
  <si>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</si>
  <si>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</si>
  <si>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</si>
  <si>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</si>
  <si>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</si>
  <si>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</si>
  <si>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</si>
  <si>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21081700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</si>
  <si>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</si>
  <si>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</si>
  <si>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</si>
  <si>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</si>
  <si>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</si>
  <si>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</si>
  <si>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</si>
  <si>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</si>
  <si>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</si>
  <si>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</si>
  <si>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</si>
  <si>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</si>
  <si>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</si>
  <si>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</si>
  <si>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</si>
  <si>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</si>
  <si>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</si>
  <si>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</si>
  <si>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</si>
  <si>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</si>
  <si>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</si>
  <si>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</si>
  <si>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</si>
  <si>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</si>
  <si>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</si>
  <si>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</si>
  <si>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 xml:space="preserve">Місцеві податки, нараховані до 1 січня 2011 року   </t>
  </si>
  <si>
    <t>16012200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</si>
  <si>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</si>
  <si>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</si>
  <si>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 xml:space="preserve">Дотації з державного бюджету місцевим бюджетам </t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</si>
  <si>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</si>
  <si>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</si>
  <si>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</si>
  <si>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</si>
  <si>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</si>
  <si>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</si>
  <si>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</si>
  <si>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</si>
  <si>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</si>
  <si>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</si>
  <si>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</si>
  <si>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</si>
  <si>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</si>
  <si>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</si>
  <si>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</si>
  <si>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</si>
  <si>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 xml:space="preserve">
14021900
14031900</t>
  </si>
  <si>
    <t>Надходження в рамках програм допомоги урядів іноземних держав, міжнародних організацій, донорських установ</t>
  </si>
  <si>
    <t>42030300</t>
  </si>
  <si>
    <t>Надходження в рамках програм допомоги Європейського Союзу, урядів іноземних держав, міжнародних організацій, донорських установ</t>
  </si>
  <si>
    <t>Відхилення факту  2025р. від факту 2024р.</t>
  </si>
  <si>
    <t>Бюджет 
на 2025 рік</t>
  </si>
  <si>
    <t>Уточнений бюджет на 2025 рік</t>
  </si>
  <si>
    <t>Плата за ліцензії на провадження діяльності з організації та проведення азартних ігор у залах гральних автоматів</t>
  </si>
  <si>
    <t>22020400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</si>
  <si>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</si>
  <si>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</si>
  <si>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41036300</t>
  </si>
  <si>
    <t xml:space="preserve"> Субвенція з державного бюджету місцевим бюджетам на здійснення доплат педагогічним працівникам закладів загальної середньої освіти</t>
  </si>
  <si>
    <t>* з бюджету Якушинецької сільської територіальної громади на надання освітніх послуг дітям з особливими освітніми потребами, зумовленими стійкими інтелектуальними порушеннями у комунальному закладі "Вінницька спеціальна школа для дітей з порушеннями інтелектуального розвитку"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</si>
  <si>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</si>
  <si>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</si>
  <si>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Інші дотації з місцевого бюджету</t>
  </si>
  <si>
    <t>41040400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</si>
  <si>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</si>
  <si>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</si>
  <si>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</si>
  <si>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41051100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</si>
  <si>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</si>
  <si>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березень</t>
  </si>
  <si>
    <t>6.1.</t>
  </si>
  <si>
    <t>6.2.</t>
  </si>
  <si>
    <t>6.3.</t>
  </si>
  <si>
    <t>6.4.</t>
  </si>
  <si>
    <t>6.5.</t>
  </si>
  <si>
    <t>16.1.</t>
  </si>
  <si>
    <t>16.2.</t>
  </si>
  <si>
    <t>16.3.</t>
  </si>
  <si>
    <t>16.4.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</si>
  <si>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</si>
  <si>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лютий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</si>
  <si>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</si>
  <si>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</si>
  <si>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41057700</t>
  </si>
  <si>
    <t>травень</t>
  </si>
  <si>
    <t>квітень</t>
  </si>
  <si>
    <t>червень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</si>
  <si>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</si>
  <si>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41033500</t>
  </si>
  <si>
    <t>41050200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</si>
  <si>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умов, за рахунок відповідної субвенції з державного бюджету</t>
  </si>
  <si>
    <t>* субвенція з обласного бюджету місцевим бюджетам на реалізацію проєктів - переможців Конкурсу Вінницької обласної ради «Безпечні стійкі громади»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</si>
  <si>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</si>
  <si>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</si>
  <si>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>41033800</t>
  </si>
  <si>
    <t>липень</t>
  </si>
  <si>
    <t>Надійшло за січень - липень 2025р.</t>
  </si>
  <si>
    <t>План на січень  - липень 2025 року</t>
  </si>
  <si>
    <t>Відхилення надходжень до плану на  січень  - липень 2025 року</t>
  </si>
  <si>
    <t>План на  січень  - липень 2025р. (розрахунковий)</t>
  </si>
  <si>
    <t xml:space="preserve">Відхилення надходжень до плану на  січень  - липень 2025 року (розрахунковий) </t>
  </si>
  <si>
    <t>Надійшло за  січень  - липень 2024р.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</si>
  <si>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</si>
  <si>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</si>
  <si>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</si>
  <si>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</si>
  <si>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</si>
  <si>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41051700</t>
  </si>
  <si>
    <t>17.1.</t>
  </si>
  <si>
    <t>17.2.</t>
  </si>
  <si>
    <t>17.3.</t>
  </si>
  <si>
    <t>17.4.</t>
  </si>
  <si>
    <t>17.5.</t>
  </si>
  <si>
    <t>17.6.</t>
  </si>
  <si>
    <t>17.7.</t>
  </si>
  <si>
    <t>% виконання до бюджету на 2025р. (норма 58,3%)</t>
  </si>
  <si>
    <t>Заступник  начальника 
відділу доходів бюджету</t>
  </si>
  <si>
    <t>Максим Серветник</t>
  </si>
  <si>
    <t>Аналіз виконання бюджету Вінницької міської територіальної громади за січень - липень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</si>
</sst>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00"/>
    <numFmt numFmtId="167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  <font>
      <i/>
      <sz val="1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4" fillId="0" borderId="0"/>
  </cellStyleXfs>
  <cellXfs count="214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27" fillId="0" borderId="1" xfId="1" applyFont="1" applyFill="1" applyBorder="1" applyAlignment="1">
      <alignment horizontal="center" vertical="center"/>
    </xf>
    <xf numFmtId="0" fontId="28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1" fillId="2" borderId="1" xfId="1" applyFont="1" applyFill="1" applyBorder="1" applyAlignment="1">
      <alignment horizontal="center" vertical="center"/>
    </xf>
    <xf numFmtId="2" fontId="32" fillId="2" borderId="1" xfId="1" applyNumberFormat="1" applyFont="1" applyFill="1" applyBorder="1" applyAlignment="1">
      <alignment horizontal="center" vertical="center" wrapText="1"/>
    </xf>
    <xf numFmtId="0" fontId="31" fillId="2" borderId="0" xfId="1" applyFont="1" applyFill="1" applyBorder="1"/>
    <xf numFmtId="0" fontId="32" fillId="2" borderId="1" xfId="1" applyFont="1" applyFill="1" applyBorder="1" applyAlignment="1">
      <alignment horizontal="center" vertical="center" wrapText="1"/>
    </xf>
    <xf numFmtId="0" fontId="33" fillId="2" borderId="1" xfId="1" applyFont="1" applyFill="1" applyBorder="1" applyAlignment="1">
      <alignment horizontal="center" vertical="center"/>
    </xf>
    <xf numFmtId="49" fontId="32" fillId="2" borderId="1" xfId="1" applyNumberFormat="1" applyFont="1" applyFill="1" applyBorder="1" applyAlignment="1">
      <alignment horizontal="center" vertical="center" wrapText="1"/>
    </xf>
    <xf numFmtId="0" fontId="33" fillId="2" borderId="0" xfId="1" applyFont="1" applyFill="1" applyBorder="1"/>
    <xf numFmtId="49" fontId="32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Border="1"/>
    <xf numFmtId="0" fontId="32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7" fillId="0" borderId="0" xfId="1" applyFont="1" applyFill="1" applyBorder="1"/>
    <xf numFmtId="166" fontId="30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27" fillId="0" borderId="1" xfId="3" applyFont="1" applyFill="1" applyBorder="1" applyAlignment="1">
      <alignment horizontal="center" vertical="center"/>
    </xf>
    <xf numFmtId="166" fontId="28" fillId="0" borderId="0" xfId="3" applyNumberFormat="1" applyFont="1" applyFill="1" applyBorder="1"/>
    <xf numFmtId="164" fontId="28" fillId="0" borderId="0" xfId="3" applyNumberFormat="1" applyFont="1" applyFill="1" applyBorder="1"/>
    <xf numFmtId="0" fontId="28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166" fontId="32" fillId="2" borderId="1" xfId="3" applyNumberFormat="1" applyFont="1" applyFill="1" applyBorder="1" applyAlignment="1">
      <alignment horizontal="center" vertical="center"/>
    </xf>
    <xf numFmtId="164" fontId="32" fillId="2" borderId="1" xfId="3" applyNumberFormat="1" applyFont="1" applyFill="1" applyBorder="1" applyAlignment="1">
      <alignment horizontal="center" vertical="center"/>
    </xf>
    <xf numFmtId="0" fontId="31" fillId="2" borderId="0" xfId="3" applyFont="1" applyFill="1" applyBorder="1"/>
    <xf numFmtId="166" fontId="31" fillId="2" borderId="0" xfId="3" applyNumberFormat="1" applyFont="1" applyFill="1" applyBorder="1"/>
    <xf numFmtId="166" fontId="32" fillId="0" borderId="1" xfId="3" applyNumberFormat="1" applyFont="1" applyFill="1" applyBorder="1" applyAlignment="1">
      <alignment horizontal="center" vertical="center"/>
    </xf>
    <xf numFmtId="164" fontId="32" fillId="0" borderId="1" xfId="3" applyNumberFormat="1" applyFont="1" applyFill="1" applyBorder="1" applyAlignment="1">
      <alignment horizontal="center" vertical="center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5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6" fillId="0" borderId="1" xfId="3" applyNumberFormat="1" applyFont="1" applyFill="1" applyBorder="1" applyAlignment="1">
      <alignment horizontal="center" vertical="center" wrapText="1"/>
    </xf>
    <xf numFmtId="0" fontId="35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7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0" fillId="0" borderId="1" xfId="1" applyNumberFormat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49" fontId="36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6" fontId="37" fillId="2" borderId="1" xfId="1" applyNumberFormat="1" applyFont="1" applyFill="1" applyBorder="1" applyAlignment="1">
      <alignment horizontal="center" vertical="center" wrapText="1"/>
    </xf>
    <xf numFmtId="167" fontId="37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39" fillId="0" borderId="1" xfId="2" applyNumberFormat="1" applyFont="1" applyFill="1" applyBorder="1" applyAlignment="1">
      <alignment horizontal="left" vertical="center" wrapText="1"/>
    </xf>
    <xf numFmtId="0" fontId="39" fillId="0" borderId="1" xfId="2" applyNumberFormat="1" applyFont="1" applyFill="1" applyBorder="1" applyAlignment="1">
      <alignment horizontal="left" vertical="center" wrapText="1"/>
    </xf>
    <xf numFmtId="166" fontId="18" fillId="0" borderId="0" xfId="2" applyNumberFormat="1" applyFont="1" applyFill="1"/>
    <xf numFmtId="166" fontId="32" fillId="0" borderId="0" xfId="1" applyNumberFormat="1" applyFont="1" applyFill="1" applyBorder="1" applyAlignment="1">
      <alignment horizontal="center" vertical="center" wrapText="1"/>
    </xf>
    <xf numFmtId="166" fontId="32" fillId="2" borderId="0" xfId="1" applyNumberFormat="1" applyFont="1" applyFill="1" applyBorder="1" applyAlignment="1">
      <alignment horizontal="center" vertical="center" wrapText="1"/>
    </xf>
    <xf numFmtId="0" fontId="29" fillId="0" borderId="0" xfId="3" applyFont="1" applyFill="1" applyBorder="1"/>
    <xf numFmtId="166" fontId="30" fillId="2" borderId="0" xfId="1" applyNumberFormat="1" applyFont="1" applyFill="1" applyBorder="1" applyAlignment="1">
      <alignment horizontal="center" vertical="center" wrapText="1"/>
    </xf>
    <xf numFmtId="0" fontId="29" fillId="0" borderId="0" xfId="0" applyFont="1" applyBorder="1"/>
    <xf numFmtId="49" fontId="11" fillId="0" borderId="1" xfId="3" applyNumberFormat="1" applyFont="1" applyFill="1" applyBorder="1" applyAlignment="1">
      <alignment horizontal="center" vertical="center" wrapText="1" shrinkToFit="1"/>
    </xf>
    <xf numFmtId="166" fontId="26" fillId="0" borderId="0" xfId="3" applyNumberFormat="1" applyFont="1" applyFill="1" applyBorder="1"/>
    <xf numFmtId="0" fontId="40" fillId="2" borderId="1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166" fontId="41" fillId="2" borderId="1" xfId="3" applyNumberFormat="1" applyFont="1" applyFill="1" applyBorder="1" applyAlignment="1">
      <alignment horizontal="center" vertical="center"/>
    </xf>
    <xf numFmtId="164" fontId="41" fillId="2" borderId="1" xfId="3" applyNumberFormat="1" applyFont="1" applyFill="1" applyBorder="1" applyAlignment="1">
      <alignment horizontal="center" vertical="center"/>
    </xf>
    <xf numFmtId="166" fontId="40" fillId="2" borderId="0" xfId="1" applyNumberFormat="1" applyFont="1" applyFill="1" applyBorder="1"/>
    <xf numFmtId="0" fontId="40" fillId="2" borderId="0" xfId="1" applyFont="1" applyFill="1" applyBorder="1"/>
    <xf numFmtId="49" fontId="41" fillId="2" borderId="1" xfId="1" applyNumberFormat="1" applyFont="1" applyFill="1" applyBorder="1" applyAlignment="1">
      <alignment horizontal="center" vertical="center" wrapText="1"/>
    </xf>
    <xf numFmtId="0" fontId="40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49" fontId="42" fillId="0" borderId="1" xfId="1" applyNumberFormat="1" applyFont="1" applyFill="1" applyBorder="1" applyAlignment="1">
      <alignment horizontal="center" vertical="center"/>
    </xf>
    <xf numFmtId="49" fontId="38" fillId="0" borderId="1" xfId="1" applyNumberFormat="1" applyFont="1" applyFill="1" applyBorder="1" applyAlignment="1">
      <alignment horizontal="center" vertical="center" wrapText="1"/>
    </xf>
    <xf numFmtId="0" fontId="42" fillId="0" borderId="0" xfId="1" applyFont="1" applyFill="1" applyBorder="1"/>
    <xf numFmtId="49" fontId="39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5" fillId="0" borderId="1" xfId="3" applyNumberFormat="1" applyFont="1" applyFill="1" applyBorder="1" applyAlignment="1">
      <alignment horizontal="justify" vertical="center" wrapText="1" shrinkToFit="1"/>
    </xf>
    <xf numFmtId="0" fontId="39" fillId="0" borderId="1" xfId="3" applyNumberFormat="1" applyFont="1" applyFill="1" applyBorder="1" applyAlignment="1">
      <alignment horizontal="left" vertical="center" wrapText="1" shrinkToFit="1"/>
    </xf>
    <xf numFmtId="0" fontId="12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7" fontId="32" fillId="0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167" fontId="38" fillId="0" borderId="1" xfId="3" applyNumberFormat="1" applyFont="1" applyFill="1" applyBorder="1" applyAlignment="1">
      <alignment horizontal="center" vertical="center" wrapText="1"/>
    </xf>
    <xf numFmtId="167" fontId="32" fillId="2" borderId="1" xfId="3" applyNumberFormat="1" applyFont="1" applyFill="1" applyBorder="1" applyAlignment="1">
      <alignment horizontal="center" vertical="center" wrapText="1"/>
    </xf>
    <xf numFmtId="167" fontId="32" fillId="2" borderId="1" xfId="1" applyNumberFormat="1" applyFont="1" applyFill="1" applyBorder="1" applyAlignment="1">
      <alignment horizontal="center" vertical="center" wrapText="1"/>
    </xf>
    <xf numFmtId="167" fontId="36" fillId="0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7" fontId="41" fillId="2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166" fontId="32" fillId="2" borderId="1" xfId="1" applyNumberFormat="1" applyFont="1" applyFill="1" applyBorder="1" applyAlignment="1">
      <alignment horizontal="center" vertical="center" wrapText="1"/>
    </xf>
    <xf numFmtId="166" fontId="32" fillId="0" borderId="1" xfId="1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0" fontId="4" fillId="0" borderId="0" xfId="3" applyFont="1" applyFill="1" applyBorder="1"/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7" fillId="0" borderId="1" xfId="1" applyNumberFormat="1" applyFont="1" applyFill="1" applyBorder="1" applyAlignment="1">
      <alignment horizontal="center" vertical="center" wrapText="1"/>
    </xf>
    <xf numFmtId="166" fontId="38" fillId="0" borderId="1" xfId="1" applyNumberFormat="1" applyFont="1" applyFill="1" applyBorder="1" applyAlignment="1">
      <alignment horizontal="center" vertical="center" wrapText="1"/>
    </xf>
    <xf numFmtId="49" fontId="36" fillId="0" borderId="1" xfId="1" applyNumberFormat="1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6" fontId="41" fillId="2" borderId="1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center" vertical="center" wrapText="1"/>
    </xf>
    <xf numFmtId="166" fontId="15" fillId="2" borderId="1" xfId="1" applyNumberFormat="1" applyFont="1" applyFill="1" applyBorder="1" applyAlignment="1">
      <alignment horizontal="center" vertical="center" wrapText="1"/>
    </xf>
    <xf numFmtId="167" fontId="15" fillId="0" borderId="1" xfId="1" applyNumberFormat="1" applyFont="1" applyFill="1" applyBorder="1" applyAlignment="1">
      <alignment horizontal="center" vertical="center" wrapText="1"/>
    </xf>
    <xf numFmtId="166" fontId="15" fillId="0" borderId="1" xfId="3" applyNumberFormat="1" applyFont="1" applyFill="1" applyBorder="1" applyAlignment="1">
      <alignment horizontal="center" vertical="center"/>
    </xf>
    <xf numFmtId="164" fontId="15" fillId="0" borderId="1" xfId="3" applyNumberFormat="1" applyFont="1" applyFill="1" applyBorder="1" applyAlignment="1">
      <alignment horizontal="center" vertical="center"/>
    </xf>
    <xf numFmtId="0" fontId="13" fillId="0" borderId="0" xfId="1" applyFont="1" applyFill="1" applyBorder="1"/>
    <xf numFmtId="166" fontId="32" fillId="2" borderId="1" xfId="3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Fill="1" applyBorder="1"/>
    <xf numFmtId="164" fontId="4" fillId="0" borderId="0" xfId="1" applyNumberFormat="1" applyFont="1" applyFill="1" applyBorder="1"/>
    <xf numFmtId="0" fontId="24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166" fontId="37" fillId="2" borderId="1" xfId="3" applyNumberFormat="1" applyFont="1" applyFill="1" applyBorder="1" applyAlignment="1">
      <alignment horizontal="center" vertical="center" wrapText="1"/>
    </xf>
    <xf numFmtId="166" fontId="37" fillId="0" borderId="1" xfId="3" applyNumberFormat="1" applyFont="1" applyFill="1" applyBorder="1" applyAlignment="1">
      <alignment horizontal="center" vertical="center"/>
    </xf>
    <xf numFmtId="164" fontId="37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7" fillId="0" borderId="1" xfId="1" applyNumberFormat="1" applyFont="1" applyFill="1" applyBorder="1" applyAlignment="1">
      <alignment horizontal="center" vertical="center" wrapText="1"/>
    </xf>
    <xf numFmtId="167" fontId="37" fillId="0" borderId="1" xfId="3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166" fontId="43" fillId="0" borderId="1" xfId="3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49" fontId="20" fillId="0" borderId="2" xfId="3" applyNumberFormat="1" applyFont="1" applyFill="1" applyBorder="1" applyAlignment="1">
      <alignment horizontal="center" vertical="center" wrapText="1"/>
    </xf>
    <xf numFmtId="49" fontId="20" fillId="0" borderId="3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horizontal="center" vertical="center" wrapText="1"/>
    </xf>
    <xf numFmtId="49" fontId="23" fillId="0" borderId="3" xfId="3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>
      <alignment horizontal="center" vertical="center" textRotation="90" wrapText="1"/>
    </xf>
    <xf numFmtId="49" fontId="29" fillId="2" borderId="1" xfId="3" applyNumberFormat="1" applyFont="1" applyFill="1" applyBorder="1" applyAlignment="1">
      <alignment horizontal="center" vertical="center" wrapText="1"/>
    </xf>
    <xf numFmtId="49" fontId="39" fillId="0" borderId="1" xfId="2" applyNumberFormat="1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0" fontId="32" fillId="2" borderId="1" xfId="3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  <protection locked="0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9"/>
  <sheetViews>
    <sheetView showGridLines="0" showZeros="0" tabSelected="1" view="pageBreakPreview" zoomScale="60" zoomScaleNormal="75" workbookViewId="0">
      <pane xSplit="3" ySplit="4" topLeftCell="D74" activePane="bottomRight" state="frozen"/>
      <selection pane="topRight" activeCell="D1" sqref="D1"/>
      <selection pane="bottomLeft" activeCell="A5" sqref="A5"/>
      <selection pane="bottomRight" activeCell="D3" sqref="D3:D4"/>
    </sheetView>
  </sheetViews>
  <sheetFormatPr defaultRowHeight="12.75" x14ac:dyDescent="0.2"/>
  <cols>
    <col min="1" max="1" width="12.28515625" style="19" customWidth="1"/>
    <col min="2" max="2" width="96.140625" style="19" customWidth="1"/>
    <col min="3" max="3" width="16.140625" style="19" customWidth="1"/>
    <col min="4" max="5" width="24.140625" style="19" customWidth="1"/>
    <col min="6" max="6" width="24.28515625" style="31" customWidth="1"/>
    <col min="7" max="12" width="21.28515625" style="3" hidden="1" customWidth="1"/>
    <col min="13" max="13" width="24.140625" style="3" hidden="1" customWidth="1"/>
    <col min="14" max="14" width="24.5703125" style="3" customWidth="1"/>
    <col min="15" max="15" width="23.7109375" style="3" customWidth="1"/>
    <col min="16" max="16" width="14.85546875" style="3" bestFit="1" customWidth="1"/>
    <col min="17" max="17" width="25.140625" style="3" hidden="1" customWidth="1"/>
    <col min="18" max="18" width="24.5703125" style="3" hidden="1" customWidth="1"/>
    <col min="19" max="19" width="16.85546875" style="3" hidden="1" customWidth="1"/>
    <col min="20" max="20" width="15.28515625" style="3" customWidth="1"/>
    <col min="21" max="21" width="24.28515625" style="31" customWidth="1"/>
    <col min="22" max="22" width="23" style="1" customWidth="1"/>
    <col min="23" max="23" width="16.140625" style="3" customWidth="1"/>
    <col min="24" max="24" width="24.140625" style="3" hidden="1" customWidth="1"/>
    <col min="25" max="25" width="22.5703125" style="3" hidden="1" customWidth="1"/>
    <col min="26" max="26" width="14" style="3" hidden="1" customWidth="1"/>
    <col min="27" max="27" width="12.28515625" style="3" hidden="1" customWidth="1"/>
    <col min="28" max="28" width="10.85546875" style="3" hidden="1" customWidth="1"/>
    <col min="29" max="29" width="0" style="3" hidden="1" customWidth="1"/>
    <col min="30" max="30" width="18.7109375" style="3" hidden="1" customWidth="1"/>
    <col min="31" max="42" width="0" style="3" hidden="1" customWidth="1"/>
    <col min="43" max="16384" width="9.140625" style="3"/>
  </cols>
  <sheetData>
    <row r="1" spans="1:38" ht="30" customHeight="1" x14ac:dyDescent="0.2">
      <c r="A1" s="195" t="s">
        <v>220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</row>
    <row r="2" spans="1:38" ht="18.75" x14ac:dyDescent="0.3">
      <c r="A2" s="22" t="s">
        <v>48</v>
      </c>
      <c r="B2" s="17"/>
      <c r="C2" s="17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5" t="s">
        <v>13</v>
      </c>
      <c r="W2" s="5"/>
    </row>
    <row r="3" spans="1:38" s="58" customFormat="1" ht="15" customHeight="1" x14ac:dyDescent="0.25">
      <c r="A3" s="212" t="s">
        <v>0</v>
      </c>
      <c r="B3" s="213" t="s">
        <v>1</v>
      </c>
      <c r="C3" s="213" t="s">
        <v>2</v>
      </c>
      <c r="D3" s="206" t="s">
        <v>153</v>
      </c>
      <c r="E3" s="206" t="s">
        <v>154</v>
      </c>
      <c r="F3" s="208" t="s">
        <v>198</v>
      </c>
      <c r="G3" s="206" t="s">
        <v>60</v>
      </c>
      <c r="H3" s="206" t="s">
        <v>182</v>
      </c>
      <c r="I3" s="206" t="s">
        <v>171</v>
      </c>
      <c r="J3" s="206" t="s">
        <v>187</v>
      </c>
      <c r="K3" s="206" t="s">
        <v>186</v>
      </c>
      <c r="L3" s="206" t="s">
        <v>188</v>
      </c>
      <c r="M3" s="206" t="s">
        <v>197</v>
      </c>
      <c r="N3" s="206" t="s">
        <v>199</v>
      </c>
      <c r="O3" s="206" t="s">
        <v>200</v>
      </c>
      <c r="P3" s="206" t="s">
        <v>3</v>
      </c>
      <c r="Q3" s="206" t="s">
        <v>201</v>
      </c>
      <c r="R3" s="206" t="s">
        <v>202</v>
      </c>
      <c r="S3" s="206" t="s">
        <v>3</v>
      </c>
      <c r="T3" s="207" t="s">
        <v>217</v>
      </c>
      <c r="U3" s="208" t="s">
        <v>203</v>
      </c>
      <c r="V3" s="206" t="s">
        <v>152</v>
      </c>
      <c r="W3" s="206" t="s">
        <v>3</v>
      </c>
    </row>
    <row r="4" spans="1:38" s="58" customFormat="1" ht="84.75" customHeight="1" x14ac:dyDescent="0.25">
      <c r="A4" s="212"/>
      <c r="B4" s="213"/>
      <c r="C4" s="213"/>
      <c r="D4" s="206"/>
      <c r="E4" s="206"/>
      <c r="F4" s="208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7"/>
      <c r="U4" s="208"/>
      <c r="V4" s="206"/>
      <c r="W4" s="206"/>
    </row>
    <row r="5" spans="1:38" s="63" customFormat="1" ht="20.25" x14ac:dyDescent="0.2">
      <c r="A5" s="59" t="s">
        <v>4</v>
      </c>
      <c r="B5" s="60" t="s">
        <v>5</v>
      </c>
      <c r="C5" s="60">
        <f>B5+1</f>
        <v>3</v>
      </c>
      <c r="D5" s="60">
        <f t="shared" ref="D5:S5" si="0">C5+1</f>
        <v>4</v>
      </c>
      <c r="E5" s="60">
        <f t="shared" si="0"/>
        <v>5</v>
      </c>
      <c r="F5" s="61">
        <f t="shared" si="0"/>
        <v>6</v>
      </c>
      <c r="G5" s="60">
        <f t="shared" si="0"/>
        <v>7</v>
      </c>
      <c r="H5" s="60">
        <f t="shared" si="0"/>
        <v>8</v>
      </c>
      <c r="I5" s="60">
        <f t="shared" si="0"/>
        <v>9</v>
      </c>
      <c r="J5" s="60">
        <f t="shared" si="0"/>
        <v>10</v>
      </c>
      <c r="K5" s="60">
        <f t="shared" ref="K5" si="1">J5+1</f>
        <v>11</v>
      </c>
      <c r="L5" s="60">
        <f t="shared" ref="L5" si="2">K5+1</f>
        <v>12</v>
      </c>
      <c r="M5" s="60">
        <f t="shared" ref="M5" si="3">L5+1</f>
        <v>13</v>
      </c>
      <c r="N5" s="60">
        <v>7</v>
      </c>
      <c r="O5" s="60">
        <f t="shared" ref="O5" si="4">N5+1</f>
        <v>8</v>
      </c>
      <c r="P5" s="60">
        <f t="shared" si="0"/>
        <v>9</v>
      </c>
      <c r="Q5" s="60">
        <f t="shared" si="0"/>
        <v>10</v>
      </c>
      <c r="R5" s="60">
        <f t="shared" si="0"/>
        <v>11</v>
      </c>
      <c r="S5" s="60">
        <f t="shared" si="0"/>
        <v>12</v>
      </c>
      <c r="T5" s="60">
        <v>10</v>
      </c>
      <c r="U5" s="61">
        <f t="shared" ref="U5:W5" si="5">T5+1</f>
        <v>11</v>
      </c>
      <c r="V5" s="60">
        <f t="shared" si="5"/>
        <v>12</v>
      </c>
      <c r="W5" s="60">
        <f t="shared" si="5"/>
        <v>13</v>
      </c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</row>
    <row r="6" spans="1:38" s="64" customFormat="1" ht="19.5" x14ac:dyDescent="0.2">
      <c r="A6" s="202" t="s">
        <v>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4"/>
    </row>
    <row r="7" spans="1:38" s="154" customFormat="1" ht="32.25" customHeight="1" x14ac:dyDescent="0.25">
      <c r="A7" s="152">
        <v>1</v>
      </c>
      <c r="B7" s="71" t="s">
        <v>61</v>
      </c>
      <c r="C7" s="153" t="s">
        <v>14</v>
      </c>
      <c r="D7" s="155">
        <v>3642223.0580000002</v>
      </c>
      <c r="E7" s="155">
        <v>3916435.0469999998</v>
      </c>
      <c r="F7" s="156">
        <f>SUM(G7:M7)</f>
        <v>2270408.4989999998</v>
      </c>
      <c r="G7" s="155">
        <v>264218.864</v>
      </c>
      <c r="H7" s="155">
        <v>305430.88400000002</v>
      </c>
      <c r="I7" s="155">
        <v>314460.21600000001</v>
      </c>
      <c r="J7" s="155">
        <v>335574.91800000001</v>
      </c>
      <c r="K7" s="155">
        <v>332989.89899999998</v>
      </c>
      <c r="L7" s="186">
        <v>354371.30499999999</v>
      </c>
      <c r="M7" s="155">
        <v>363362.413</v>
      </c>
      <c r="N7" s="155">
        <v>2107604.929</v>
      </c>
      <c r="O7" s="155">
        <f t="shared" ref="O7:O41" si="6">F7-N7</f>
        <v>162803.56999999983</v>
      </c>
      <c r="P7" s="164">
        <f>F7/N7*100</f>
        <v>107.72457720893856</v>
      </c>
      <c r="Q7" s="155">
        <f>E7/12*7</f>
        <v>2284587.11075</v>
      </c>
      <c r="R7" s="155">
        <f t="shared" ref="R7:R38" si="7">F7-Q7</f>
        <v>-14178.611750000156</v>
      </c>
      <c r="S7" s="164">
        <f t="shared" ref="S7:S20" si="8">F7/Q7*100</f>
        <v>99.379379683826301</v>
      </c>
      <c r="T7" s="164">
        <f>F7/E7*100</f>
        <v>57.971304815565347</v>
      </c>
      <c r="U7" s="187">
        <v>1831286.071</v>
      </c>
      <c r="V7" s="157">
        <f t="shared" ref="V7:V38" si="9">F7-U7</f>
        <v>439122.42799999984</v>
      </c>
      <c r="W7" s="158">
        <f>F7/U7*100</f>
        <v>123.97890940983409</v>
      </c>
      <c r="X7" s="65"/>
      <c r="Y7" s="65"/>
      <c r="Z7" s="65"/>
      <c r="AA7" s="66"/>
    </row>
    <row r="8" spans="1:38" s="154" customFormat="1" ht="39" x14ac:dyDescent="0.25">
      <c r="A8" s="152">
        <f>A7+1</f>
        <v>2</v>
      </c>
      <c r="B8" s="71" t="s">
        <v>36</v>
      </c>
      <c r="C8" s="153" t="s">
        <v>16</v>
      </c>
      <c r="D8" s="155">
        <v>3786.3</v>
      </c>
      <c r="E8" s="155">
        <v>3786.3</v>
      </c>
      <c r="F8" s="156">
        <f t="shared" ref="F8:F82" si="10">SUM(G8:M8)</f>
        <v>3231.1140000000005</v>
      </c>
      <c r="G8" s="155">
        <v>4.7190000000000003</v>
      </c>
      <c r="H8" s="155">
        <v>650.22400000000005</v>
      </c>
      <c r="I8" s="155">
        <v>1210.106</v>
      </c>
      <c r="J8" s="155">
        <v>163.244</v>
      </c>
      <c r="K8" s="155">
        <v>1176.239</v>
      </c>
      <c r="L8" s="186">
        <v>1.2729999999999999</v>
      </c>
      <c r="M8" s="155">
        <v>25.309000000000001</v>
      </c>
      <c r="N8" s="155">
        <v>3229.5</v>
      </c>
      <c r="O8" s="155">
        <f t="shared" si="6"/>
        <v>1.6140000000004875</v>
      </c>
      <c r="P8" s="164">
        <f>F8/N8*100</f>
        <v>100.04997677659082</v>
      </c>
      <c r="Q8" s="155">
        <f t="shared" ref="Q8:Q50" si="11">E8/12*7</f>
        <v>2208.6750000000002</v>
      </c>
      <c r="R8" s="155">
        <f t="shared" si="7"/>
        <v>1022.4390000000003</v>
      </c>
      <c r="S8" s="164">
        <f t="shared" si="8"/>
        <v>146.29196237563247</v>
      </c>
      <c r="T8" s="164">
        <f t="shared" ref="T8:T20" si="12">F8/E8*100</f>
        <v>85.336978052452267</v>
      </c>
      <c r="U8" s="156">
        <v>3863.123</v>
      </c>
      <c r="V8" s="157">
        <f t="shared" si="9"/>
        <v>-632.00899999999956</v>
      </c>
      <c r="W8" s="158">
        <f>F8/U8*100</f>
        <v>83.639946230032038</v>
      </c>
      <c r="X8" s="65"/>
      <c r="Y8" s="65"/>
      <c r="Z8" s="65"/>
      <c r="AA8" s="66"/>
    </row>
    <row r="9" spans="1:38" s="154" customFormat="1" ht="23.25" x14ac:dyDescent="0.25">
      <c r="A9" s="152">
        <v>3</v>
      </c>
      <c r="B9" s="71" t="s">
        <v>95</v>
      </c>
      <c r="C9" s="153" t="s">
        <v>96</v>
      </c>
      <c r="D9" s="155">
        <f>SUM(D10:D13)</f>
        <v>216.8</v>
      </c>
      <c r="E9" s="155">
        <f>SUM(E10:E13)</f>
        <v>366.6</v>
      </c>
      <c r="F9" s="156">
        <f t="shared" si="10"/>
        <v>243.24900000000002</v>
      </c>
      <c r="G9" s="155">
        <f t="shared" ref="G9:N9" si="13">SUM(G10:G13)</f>
        <v>152.92700000000002</v>
      </c>
      <c r="H9" s="155">
        <f t="shared" ref="H9:M9" si="14">SUM(H10:H13)</f>
        <v>52.497</v>
      </c>
      <c r="I9" s="155">
        <f t="shared" si="14"/>
        <v>3.3000000000000002E-2</v>
      </c>
      <c r="J9" s="155">
        <f t="shared" ref="J9:L9" si="15">SUM(J10:J13)</f>
        <v>1.375</v>
      </c>
      <c r="K9" s="155">
        <f t="shared" si="15"/>
        <v>34.506</v>
      </c>
      <c r="L9" s="186">
        <f t="shared" si="15"/>
        <v>0.183</v>
      </c>
      <c r="M9" s="155">
        <f t="shared" si="14"/>
        <v>1.728</v>
      </c>
      <c r="N9" s="155">
        <f t="shared" si="13"/>
        <v>243</v>
      </c>
      <c r="O9" s="155">
        <f t="shared" si="6"/>
        <v>0.24900000000002365</v>
      </c>
      <c r="P9" s="164">
        <f>F9/N9*100</f>
        <v>100.10246913580248</v>
      </c>
      <c r="Q9" s="155">
        <f t="shared" si="11"/>
        <v>213.85</v>
      </c>
      <c r="R9" s="155">
        <f t="shared" si="7"/>
        <v>29.399000000000029</v>
      </c>
      <c r="S9" s="164">
        <f t="shared" si="8"/>
        <v>113.7474865559972</v>
      </c>
      <c r="T9" s="164">
        <f t="shared" si="12"/>
        <v>66.352700490998359</v>
      </c>
      <c r="U9" s="156">
        <f t="shared" ref="U9" si="16">SUM(U10:U13)</f>
        <v>95.978999999999999</v>
      </c>
      <c r="V9" s="157">
        <f t="shared" si="9"/>
        <v>147.27000000000004</v>
      </c>
      <c r="W9" s="158">
        <f>F9/U9*100</f>
        <v>253.43981495952241</v>
      </c>
      <c r="X9" s="65"/>
      <c r="Y9" s="65"/>
      <c r="Z9" s="65"/>
      <c r="AA9" s="66"/>
    </row>
    <row r="10" spans="1:38" s="70" customFormat="1" ht="39" x14ac:dyDescent="0.25">
      <c r="A10" s="67" t="s">
        <v>97</v>
      </c>
      <c r="B10" s="131" t="s">
        <v>118</v>
      </c>
      <c r="C10" s="177" t="s">
        <v>119</v>
      </c>
      <c r="D10" s="159">
        <v>20</v>
      </c>
      <c r="E10" s="159">
        <v>20</v>
      </c>
      <c r="F10" s="98">
        <f t="shared" si="10"/>
        <v>6.931</v>
      </c>
      <c r="G10" s="159">
        <v>0</v>
      </c>
      <c r="H10" s="159">
        <v>3.5609999999999999</v>
      </c>
      <c r="I10" s="159">
        <v>0</v>
      </c>
      <c r="J10" s="159"/>
      <c r="K10" s="159">
        <v>3.37</v>
      </c>
      <c r="L10" s="159">
        <v>0</v>
      </c>
      <c r="M10" s="159">
        <v>0</v>
      </c>
      <c r="N10" s="159">
        <v>6.9</v>
      </c>
      <c r="O10" s="159">
        <f t="shared" si="6"/>
        <v>3.0999999999999694E-2</v>
      </c>
      <c r="P10" s="142">
        <f t="shared" ref="P10:P11" si="17">F10/N10*100</f>
        <v>100.44927536231884</v>
      </c>
      <c r="Q10" s="159">
        <f t="shared" si="11"/>
        <v>11.666666666666668</v>
      </c>
      <c r="R10" s="159">
        <f t="shared" si="7"/>
        <v>-4.7356666666666678</v>
      </c>
      <c r="S10" s="142">
        <f t="shared" si="8"/>
        <v>59.40857142857142</v>
      </c>
      <c r="T10" s="142">
        <f t="shared" si="12"/>
        <v>34.655000000000001</v>
      </c>
      <c r="U10" s="98">
        <v>12.401</v>
      </c>
      <c r="V10" s="99">
        <f t="shared" si="9"/>
        <v>-5.47</v>
      </c>
      <c r="W10" s="100">
        <f t="shared" ref="W10:W11" si="18">F10/U10*100</f>
        <v>55.890653979517779</v>
      </c>
      <c r="X10" s="68"/>
      <c r="Y10" s="68"/>
      <c r="Z10" s="68"/>
      <c r="AA10" s="69"/>
    </row>
    <row r="11" spans="1:38" s="70" customFormat="1" ht="58.5" x14ac:dyDescent="0.25">
      <c r="A11" s="67" t="s">
        <v>98</v>
      </c>
      <c r="B11" s="131" t="s">
        <v>90</v>
      </c>
      <c r="C11" s="57" t="s">
        <v>91</v>
      </c>
      <c r="D11" s="159">
        <v>86</v>
      </c>
      <c r="E11" s="159">
        <v>86</v>
      </c>
      <c r="F11" s="98">
        <f t="shared" si="10"/>
        <v>25.103000000000002</v>
      </c>
      <c r="G11" s="159">
        <v>0</v>
      </c>
      <c r="H11" s="159">
        <v>23.032</v>
      </c>
      <c r="I11" s="159">
        <v>0</v>
      </c>
      <c r="J11" s="159"/>
      <c r="K11" s="159">
        <v>2.0710000000000002</v>
      </c>
      <c r="L11" s="159">
        <v>0</v>
      </c>
      <c r="M11" s="159">
        <v>0</v>
      </c>
      <c r="N11" s="159">
        <v>25</v>
      </c>
      <c r="O11" s="159">
        <f t="shared" si="6"/>
        <v>0.10300000000000153</v>
      </c>
      <c r="P11" s="142">
        <f t="shared" si="17"/>
        <v>100.41200000000001</v>
      </c>
      <c r="Q11" s="159">
        <f t="shared" si="11"/>
        <v>50.166666666666671</v>
      </c>
      <c r="R11" s="159">
        <f t="shared" si="7"/>
        <v>-25.06366666666667</v>
      </c>
      <c r="S11" s="142">
        <f t="shared" si="8"/>
        <v>50.039202657807301</v>
      </c>
      <c r="T11" s="142">
        <f t="shared" si="12"/>
        <v>29.189534883720931</v>
      </c>
      <c r="U11" s="98">
        <v>38.768000000000001</v>
      </c>
      <c r="V11" s="99">
        <f t="shared" si="9"/>
        <v>-13.664999999999999</v>
      </c>
      <c r="W11" s="100">
        <f t="shared" si="18"/>
        <v>64.751857201815938</v>
      </c>
    </row>
    <row r="12" spans="1:38" s="70" customFormat="1" ht="39" x14ac:dyDescent="0.25">
      <c r="A12" s="67" t="s">
        <v>99</v>
      </c>
      <c r="B12" s="131" t="s">
        <v>116</v>
      </c>
      <c r="C12" s="57" t="s">
        <v>94</v>
      </c>
      <c r="D12" s="159">
        <v>110</v>
      </c>
      <c r="E12" s="159">
        <v>110</v>
      </c>
      <c r="F12" s="98">
        <f t="shared" si="10"/>
        <v>60.528000000000006</v>
      </c>
      <c r="G12" s="159">
        <v>2.2400000000000002</v>
      </c>
      <c r="H12" s="159">
        <v>25.904</v>
      </c>
      <c r="I12" s="159">
        <v>3.3000000000000002E-2</v>
      </c>
      <c r="J12" s="159">
        <v>1.375</v>
      </c>
      <c r="K12" s="159">
        <v>29.065000000000001</v>
      </c>
      <c r="L12" s="159">
        <v>0.183</v>
      </c>
      <c r="M12" s="159">
        <v>1.728</v>
      </c>
      <c r="N12" s="159">
        <v>60.5</v>
      </c>
      <c r="O12" s="159">
        <f t="shared" si="6"/>
        <v>2.8000000000005798E-2</v>
      </c>
      <c r="P12" s="142">
        <f>F12/N12*100</f>
        <v>100.04628099173554</v>
      </c>
      <c r="Q12" s="159">
        <f t="shared" si="11"/>
        <v>64.166666666666657</v>
      </c>
      <c r="R12" s="159">
        <f t="shared" si="7"/>
        <v>-3.6386666666666514</v>
      </c>
      <c r="S12" s="142">
        <f t="shared" si="8"/>
        <v>94.329350649350673</v>
      </c>
      <c r="T12" s="142">
        <f t="shared" si="12"/>
        <v>55.025454545454558</v>
      </c>
      <c r="U12" s="98">
        <v>44.443000000000005</v>
      </c>
      <c r="V12" s="99">
        <f t="shared" si="9"/>
        <v>16.085000000000001</v>
      </c>
      <c r="W12" s="100">
        <f t="shared" ref="W12:W20" si="19">F12/U12*100</f>
        <v>136.19242625385323</v>
      </c>
    </row>
    <row r="13" spans="1:38" s="70" customFormat="1" ht="39" x14ac:dyDescent="0.25">
      <c r="A13" s="67" t="s">
        <v>120</v>
      </c>
      <c r="B13" s="131" t="s">
        <v>115</v>
      </c>
      <c r="C13" s="57" t="s">
        <v>114</v>
      </c>
      <c r="D13" s="159">
        <v>0.8</v>
      </c>
      <c r="E13" s="159">
        <v>150.6</v>
      </c>
      <c r="F13" s="98">
        <f t="shared" si="10"/>
        <v>150.68700000000001</v>
      </c>
      <c r="G13" s="159">
        <v>150.68700000000001</v>
      </c>
      <c r="H13" s="159"/>
      <c r="I13" s="159">
        <v>0</v>
      </c>
      <c r="J13" s="159"/>
      <c r="K13" s="159"/>
      <c r="L13" s="159">
        <v>0</v>
      </c>
      <c r="M13" s="159">
        <v>0</v>
      </c>
      <c r="N13" s="159">
        <v>150.6</v>
      </c>
      <c r="O13" s="159">
        <f t="shared" si="6"/>
        <v>8.7000000000017508E-2</v>
      </c>
      <c r="P13" s="142">
        <f>F13/N13*100</f>
        <v>100.05776892430281</v>
      </c>
      <c r="Q13" s="159">
        <f t="shared" si="11"/>
        <v>87.85</v>
      </c>
      <c r="R13" s="159">
        <f t="shared" si="7"/>
        <v>62.837000000000018</v>
      </c>
      <c r="S13" s="142">
        <f t="shared" si="8"/>
        <v>171.52760387023338</v>
      </c>
      <c r="T13" s="142">
        <f t="shared" si="12"/>
        <v>100.05776892430281</v>
      </c>
      <c r="U13" s="98">
        <v>0.36699999999999999</v>
      </c>
      <c r="V13" s="99">
        <f t="shared" si="9"/>
        <v>150.32000000000002</v>
      </c>
      <c r="W13" s="100">
        <f t="shared" si="19"/>
        <v>41059.128065395103</v>
      </c>
    </row>
    <row r="14" spans="1:38" s="154" customFormat="1" ht="23.25" x14ac:dyDescent="0.25">
      <c r="A14" s="152">
        <v>4</v>
      </c>
      <c r="B14" s="87" t="s">
        <v>81</v>
      </c>
      <c r="C14" s="83" t="s">
        <v>80</v>
      </c>
      <c r="D14" s="155">
        <f>D15+D18</f>
        <v>583000</v>
      </c>
      <c r="E14" s="155">
        <f>E15+E18</f>
        <v>586850</v>
      </c>
      <c r="F14" s="156">
        <f t="shared" si="10"/>
        <v>362185.114</v>
      </c>
      <c r="G14" s="155">
        <f t="shared" ref="G14:N14" si="20">G15+G18</f>
        <v>49167.966</v>
      </c>
      <c r="H14" s="155">
        <f t="shared" ref="H14:L14" si="21">H15+H18</f>
        <v>41182.059000000001</v>
      </c>
      <c r="I14" s="155">
        <f t="shared" si="21"/>
        <v>46596.260999999999</v>
      </c>
      <c r="J14" s="155">
        <f t="shared" si="21"/>
        <v>53360.893000000004</v>
      </c>
      <c r="K14" s="155">
        <f t="shared" si="21"/>
        <v>50516.673999999999</v>
      </c>
      <c r="L14" s="186">
        <f t="shared" si="21"/>
        <v>51334.233999999997</v>
      </c>
      <c r="M14" s="155">
        <f t="shared" si="20"/>
        <v>70027.027000000002</v>
      </c>
      <c r="N14" s="155">
        <f t="shared" si="20"/>
        <v>337015</v>
      </c>
      <c r="O14" s="155">
        <f t="shared" si="6"/>
        <v>25170.114000000001</v>
      </c>
      <c r="P14" s="164">
        <f t="shared" ref="P14:P20" si="22">F14/N14*100</f>
        <v>107.46854413008322</v>
      </c>
      <c r="Q14" s="155">
        <f t="shared" si="11"/>
        <v>342329.16666666663</v>
      </c>
      <c r="R14" s="155">
        <f t="shared" si="7"/>
        <v>19855.947333333374</v>
      </c>
      <c r="S14" s="164">
        <f t="shared" si="8"/>
        <v>105.80024995435681</v>
      </c>
      <c r="T14" s="164">
        <f t="shared" si="12"/>
        <v>61.716812473374794</v>
      </c>
      <c r="U14" s="156">
        <f t="shared" ref="U14" si="23">U15+U18</f>
        <v>263898.87400000001</v>
      </c>
      <c r="V14" s="157">
        <f t="shared" si="9"/>
        <v>98286.239999999991</v>
      </c>
      <c r="W14" s="158">
        <f t="shared" si="19"/>
        <v>137.24390275344638</v>
      </c>
    </row>
    <row r="15" spans="1:38" s="70" customFormat="1" ht="39" x14ac:dyDescent="0.25">
      <c r="A15" s="67" t="s">
        <v>110</v>
      </c>
      <c r="B15" s="131" t="s">
        <v>143</v>
      </c>
      <c r="C15" s="209" t="s">
        <v>148</v>
      </c>
      <c r="D15" s="159">
        <f>SUM(D16:D17)</f>
        <v>215000</v>
      </c>
      <c r="E15" s="159">
        <f>SUM(E16:E17)</f>
        <v>215960</v>
      </c>
      <c r="F15" s="98">
        <f t="shared" si="10"/>
        <v>146348.61099999998</v>
      </c>
      <c r="G15" s="159">
        <f t="shared" ref="G15:N15" si="24">SUM(G16:G17)</f>
        <v>17009.099999999999</v>
      </c>
      <c r="H15" s="159">
        <f t="shared" ref="H15:L15" si="25">SUM(H16:H17)</f>
        <v>16242.039999999999</v>
      </c>
      <c r="I15" s="159">
        <f t="shared" si="25"/>
        <v>20731.637999999999</v>
      </c>
      <c r="J15" s="159">
        <f t="shared" si="25"/>
        <v>20811.266000000003</v>
      </c>
      <c r="K15" s="159">
        <f t="shared" si="25"/>
        <v>22308.093000000001</v>
      </c>
      <c r="L15" s="159">
        <f t="shared" si="25"/>
        <v>22007.01</v>
      </c>
      <c r="M15" s="159">
        <f t="shared" si="24"/>
        <v>27239.464</v>
      </c>
      <c r="N15" s="159">
        <f t="shared" si="24"/>
        <v>134940</v>
      </c>
      <c r="O15" s="159">
        <f t="shared" si="6"/>
        <v>11408.610999999975</v>
      </c>
      <c r="P15" s="142">
        <f t="shared" si="22"/>
        <v>108.45458055432043</v>
      </c>
      <c r="Q15" s="159">
        <f t="shared" si="11"/>
        <v>125976.66666666667</v>
      </c>
      <c r="R15" s="159">
        <f t="shared" si="7"/>
        <v>20371.944333333304</v>
      </c>
      <c r="S15" s="142">
        <f t="shared" si="8"/>
        <v>116.17120445585158</v>
      </c>
      <c r="T15" s="142">
        <f t="shared" si="12"/>
        <v>67.766535932580098</v>
      </c>
      <c r="U15" s="98">
        <f t="shared" ref="U15" si="26">SUM(U16:U17)</f>
        <v>95121.072</v>
      </c>
      <c r="V15" s="99">
        <f t="shared" si="9"/>
        <v>51227.538999999975</v>
      </c>
      <c r="W15" s="100">
        <f t="shared" si="19"/>
        <v>153.85509006879147</v>
      </c>
    </row>
    <row r="16" spans="1:38" s="70" customFormat="1" ht="39" x14ac:dyDescent="0.25">
      <c r="A16" s="67" t="s">
        <v>139</v>
      </c>
      <c r="B16" s="131" t="s">
        <v>84</v>
      </c>
      <c r="C16" s="209"/>
      <c r="D16" s="159">
        <v>30000</v>
      </c>
      <c r="E16" s="159">
        <v>30300</v>
      </c>
      <c r="F16" s="98">
        <f t="shared" si="10"/>
        <v>22340.531000000003</v>
      </c>
      <c r="G16" s="159">
        <v>3212.1089999999999</v>
      </c>
      <c r="H16" s="159">
        <v>3324.5239999999999</v>
      </c>
      <c r="I16" s="159">
        <v>3129.2579999999998</v>
      </c>
      <c r="J16" s="159">
        <v>2946.92</v>
      </c>
      <c r="K16" s="159">
        <v>3637.913</v>
      </c>
      <c r="L16" s="159">
        <v>3348.39</v>
      </c>
      <c r="M16" s="159">
        <v>2741.4169999999999</v>
      </c>
      <c r="N16" s="159">
        <v>21250</v>
      </c>
      <c r="O16" s="159">
        <f t="shared" si="6"/>
        <v>1090.5310000000027</v>
      </c>
      <c r="P16" s="142">
        <f t="shared" si="22"/>
        <v>105.1319105882353</v>
      </c>
      <c r="Q16" s="159">
        <f t="shared" si="11"/>
        <v>17675</v>
      </c>
      <c r="R16" s="159">
        <f t="shared" si="7"/>
        <v>4665.5310000000027</v>
      </c>
      <c r="S16" s="142">
        <f t="shared" si="8"/>
        <v>126.39621499292788</v>
      </c>
      <c r="T16" s="142">
        <f t="shared" si="12"/>
        <v>73.73112541254126</v>
      </c>
      <c r="U16" s="98">
        <v>15092.472</v>
      </c>
      <c r="V16" s="99">
        <f t="shared" si="9"/>
        <v>7248.0590000000029</v>
      </c>
      <c r="W16" s="100">
        <f t="shared" si="19"/>
        <v>148.02433292571291</v>
      </c>
      <c r="X16" s="68"/>
      <c r="Y16" s="68"/>
    </row>
    <row r="17" spans="1:26" s="70" customFormat="1" ht="39" x14ac:dyDescent="0.25">
      <c r="A17" s="67" t="s">
        <v>140</v>
      </c>
      <c r="B17" s="131" t="s">
        <v>85</v>
      </c>
      <c r="C17" s="209"/>
      <c r="D17" s="159">
        <v>185000</v>
      </c>
      <c r="E17" s="159">
        <v>185660</v>
      </c>
      <c r="F17" s="98">
        <f t="shared" si="10"/>
        <v>124008.07999999999</v>
      </c>
      <c r="G17" s="159">
        <v>13796.991</v>
      </c>
      <c r="H17" s="159">
        <v>12917.516</v>
      </c>
      <c r="I17" s="159">
        <v>17602.38</v>
      </c>
      <c r="J17" s="159">
        <v>17864.346000000001</v>
      </c>
      <c r="K17" s="159">
        <v>18670.18</v>
      </c>
      <c r="L17" s="159">
        <v>18658.62</v>
      </c>
      <c r="M17" s="159">
        <v>24498.046999999999</v>
      </c>
      <c r="N17" s="159">
        <v>113690</v>
      </c>
      <c r="O17" s="159">
        <f t="shared" si="6"/>
        <v>10318.079999999987</v>
      </c>
      <c r="P17" s="142">
        <f t="shared" si="22"/>
        <v>109.07562670419561</v>
      </c>
      <c r="Q17" s="159">
        <f t="shared" si="11"/>
        <v>108301.66666666666</v>
      </c>
      <c r="R17" s="159">
        <f t="shared" si="7"/>
        <v>15706.41333333333</v>
      </c>
      <c r="S17" s="142">
        <f t="shared" si="8"/>
        <v>114.50246687493267</v>
      </c>
      <c r="T17" s="142">
        <f t="shared" si="12"/>
        <v>66.793105677044053</v>
      </c>
      <c r="U17" s="98">
        <v>80028.600000000006</v>
      </c>
      <c r="V17" s="99">
        <f t="shared" si="9"/>
        <v>43979.479999999981</v>
      </c>
      <c r="W17" s="100">
        <f t="shared" si="19"/>
        <v>154.95470369342956</v>
      </c>
    </row>
    <row r="18" spans="1:26" s="70" customFormat="1" ht="39" x14ac:dyDescent="0.25">
      <c r="A18" s="67" t="s">
        <v>111</v>
      </c>
      <c r="B18" s="131" t="s">
        <v>86</v>
      </c>
      <c r="C18" s="57" t="s">
        <v>53</v>
      </c>
      <c r="D18" s="159">
        <f t="shared" ref="D18" si="27">SUM(D19:D20)</f>
        <v>368000</v>
      </c>
      <c r="E18" s="159">
        <f t="shared" ref="E18" si="28">SUM(E19:E20)</f>
        <v>370890</v>
      </c>
      <c r="F18" s="98">
        <f t="shared" si="10"/>
        <v>215836.503</v>
      </c>
      <c r="G18" s="159">
        <f t="shared" ref="G18:N18" si="29">SUM(G19:G20)</f>
        <v>32158.866000000002</v>
      </c>
      <c r="H18" s="159">
        <f t="shared" ref="H18:L18" si="30">SUM(H19:H20)</f>
        <v>24940.019</v>
      </c>
      <c r="I18" s="159">
        <f t="shared" si="30"/>
        <v>25864.623</v>
      </c>
      <c r="J18" s="159">
        <f t="shared" si="30"/>
        <v>32549.627</v>
      </c>
      <c r="K18" s="159">
        <f t="shared" si="30"/>
        <v>28208.580999999998</v>
      </c>
      <c r="L18" s="159">
        <f t="shared" si="30"/>
        <v>29327.224000000002</v>
      </c>
      <c r="M18" s="159">
        <f t="shared" si="29"/>
        <v>42787.562999999995</v>
      </c>
      <c r="N18" s="159">
        <f t="shared" si="29"/>
        <v>202075</v>
      </c>
      <c r="O18" s="159">
        <f t="shared" si="6"/>
        <v>13761.502999999997</v>
      </c>
      <c r="P18" s="142">
        <f t="shared" si="22"/>
        <v>106.81009674625757</v>
      </c>
      <c r="Q18" s="159">
        <f t="shared" si="11"/>
        <v>216352.5</v>
      </c>
      <c r="R18" s="159">
        <f t="shared" si="7"/>
        <v>-515.99700000000303</v>
      </c>
      <c r="S18" s="142">
        <f t="shared" si="8"/>
        <v>99.761501715949663</v>
      </c>
      <c r="T18" s="142">
        <f t="shared" si="12"/>
        <v>58.19420933430397</v>
      </c>
      <c r="U18" s="98">
        <f t="shared" ref="U18" si="31">SUM(U19:U20)</f>
        <v>168777.80200000003</v>
      </c>
      <c r="V18" s="99">
        <f t="shared" si="9"/>
        <v>47058.700999999972</v>
      </c>
      <c r="W18" s="100">
        <f t="shared" si="19"/>
        <v>127.88204399059538</v>
      </c>
    </row>
    <row r="19" spans="1:26" s="70" customFormat="1" ht="97.5" x14ac:dyDescent="0.25">
      <c r="A19" s="67" t="s">
        <v>141</v>
      </c>
      <c r="B19" s="131" t="s">
        <v>125</v>
      </c>
      <c r="C19" s="57">
        <v>14040100</v>
      </c>
      <c r="D19" s="159">
        <v>225000</v>
      </c>
      <c r="E19" s="159">
        <v>225000</v>
      </c>
      <c r="F19" s="98">
        <f t="shared" si="10"/>
        <v>134527.86500000002</v>
      </c>
      <c r="G19" s="159">
        <v>18500.769</v>
      </c>
      <c r="H19" s="159">
        <v>14981.395</v>
      </c>
      <c r="I19" s="159">
        <v>16554.937000000002</v>
      </c>
      <c r="J19" s="159">
        <v>21625.602999999999</v>
      </c>
      <c r="K19" s="159">
        <v>16766.670999999998</v>
      </c>
      <c r="L19" s="159">
        <v>16336.656000000001</v>
      </c>
      <c r="M19" s="159">
        <v>29761.833999999999</v>
      </c>
      <c r="N19" s="159">
        <v>123700</v>
      </c>
      <c r="O19" s="159">
        <f t="shared" si="6"/>
        <v>10827.86500000002</v>
      </c>
      <c r="P19" s="142">
        <f t="shared" si="22"/>
        <v>108.75332659660471</v>
      </c>
      <c r="Q19" s="159">
        <f t="shared" si="11"/>
        <v>131250</v>
      </c>
      <c r="R19" s="159">
        <f t="shared" si="7"/>
        <v>3277.8650000000198</v>
      </c>
      <c r="S19" s="142">
        <f t="shared" si="8"/>
        <v>102.49742095238096</v>
      </c>
      <c r="T19" s="142">
        <f t="shared" si="12"/>
        <v>59.790162222222229</v>
      </c>
      <c r="U19" s="98">
        <v>98034.385999999999</v>
      </c>
      <c r="V19" s="99">
        <f t="shared" si="9"/>
        <v>36493.479000000021</v>
      </c>
      <c r="W19" s="100">
        <f t="shared" si="19"/>
        <v>137.22518239671538</v>
      </c>
    </row>
    <row r="20" spans="1:26" s="70" customFormat="1" ht="78" x14ac:dyDescent="0.25">
      <c r="A20" s="67" t="s">
        <v>142</v>
      </c>
      <c r="B20" s="131" t="s">
        <v>126</v>
      </c>
      <c r="C20" s="57">
        <v>14040200</v>
      </c>
      <c r="D20" s="159">
        <v>143000</v>
      </c>
      <c r="E20" s="159">
        <v>145890</v>
      </c>
      <c r="F20" s="98">
        <f t="shared" si="10"/>
        <v>81308.638000000006</v>
      </c>
      <c r="G20" s="159">
        <v>13658.097</v>
      </c>
      <c r="H20" s="159">
        <v>9958.6239999999998</v>
      </c>
      <c r="I20" s="159">
        <v>9309.6859999999997</v>
      </c>
      <c r="J20" s="159">
        <v>10924.023999999999</v>
      </c>
      <c r="K20" s="159">
        <v>11441.91</v>
      </c>
      <c r="L20" s="159">
        <v>12990.567999999999</v>
      </c>
      <c r="M20" s="159">
        <v>13025.728999999999</v>
      </c>
      <c r="N20" s="159">
        <v>78375</v>
      </c>
      <c r="O20" s="159">
        <f t="shared" si="6"/>
        <v>2933.6380000000063</v>
      </c>
      <c r="P20" s="142">
        <f t="shared" si="22"/>
        <v>103.7430787878788</v>
      </c>
      <c r="Q20" s="159">
        <f t="shared" si="11"/>
        <v>85102.5</v>
      </c>
      <c r="R20" s="159">
        <f t="shared" si="7"/>
        <v>-3793.8619999999937</v>
      </c>
      <c r="S20" s="142">
        <f t="shared" si="8"/>
        <v>95.542008754149407</v>
      </c>
      <c r="T20" s="142">
        <f t="shared" si="12"/>
        <v>55.732838439920499</v>
      </c>
      <c r="U20" s="98">
        <v>70743.416000000012</v>
      </c>
      <c r="V20" s="99">
        <f t="shared" si="9"/>
        <v>10565.221999999994</v>
      </c>
      <c r="W20" s="100">
        <f t="shared" si="19"/>
        <v>114.93456578347869</v>
      </c>
    </row>
    <row r="21" spans="1:26" s="88" customFormat="1" ht="23.25" x14ac:dyDescent="0.25">
      <c r="A21" s="152">
        <v>5</v>
      </c>
      <c r="B21" s="71" t="s">
        <v>127</v>
      </c>
      <c r="C21" s="153" t="s">
        <v>128</v>
      </c>
      <c r="D21" s="155">
        <v>0</v>
      </c>
      <c r="E21" s="155">
        <v>0</v>
      </c>
      <c r="F21" s="156">
        <f t="shared" si="10"/>
        <v>0</v>
      </c>
      <c r="G21" s="155">
        <v>0</v>
      </c>
      <c r="H21" s="155"/>
      <c r="I21" s="155"/>
      <c r="J21" s="155"/>
      <c r="K21" s="155"/>
      <c r="L21" s="186"/>
      <c r="M21" s="155"/>
      <c r="N21" s="155"/>
      <c r="O21" s="155">
        <f t="shared" si="6"/>
        <v>0</v>
      </c>
      <c r="P21" s="164"/>
      <c r="Q21" s="155">
        <f t="shared" si="11"/>
        <v>0</v>
      </c>
      <c r="R21" s="155">
        <f t="shared" si="7"/>
        <v>0</v>
      </c>
      <c r="S21" s="164"/>
      <c r="T21" s="164"/>
      <c r="U21" s="156">
        <v>1.867</v>
      </c>
      <c r="V21" s="157">
        <f t="shared" si="9"/>
        <v>-1.867</v>
      </c>
      <c r="W21" s="158"/>
      <c r="X21" s="116"/>
      <c r="Y21" s="116"/>
    </row>
    <row r="22" spans="1:26" s="88" customFormat="1" ht="39" x14ac:dyDescent="0.25">
      <c r="A22" s="152">
        <v>6</v>
      </c>
      <c r="B22" s="71" t="s">
        <v>124</v>
      </c>
      <c r="C22" s="153" t="s">
        <v>38</v>
      </c>
      <c r="D22" s="155">
        <f>D23+D24+D25+D27+D26</f>
        <v>1888615</v>
      </c>
      <c r="E22" s="155">
        <f>E23+E24+E25+E27+E26</f>
        <v>1905741.1310000001</v>
      </c>
      <c r="F22" s="156">
        <f t="shared" si="10"/>
        <v>1086643.3470000001</v>
      </c>
      <c r="G22" s="155">
        <f t="shared" ref="G22:N22" si="32">G23+G24+G25+G27+G26</f>
        <v>184303.701</v>
      </c>
      <c r="H22" s="155">
        <f t="shared" ref="H22:L22" si="33">H23+H24+H25+H27+H26</f>
        <v>182656.99299999999</v>
      </c>
      <c r="I22" s="155">
        <f t="shared" si="33"/>
        <v>89747.447</v>
      </c>
      <c r="J22" s="155">
        <f t="shared" si="33"/>
        <v>180412.07799999998</v>
      </c>
      <c r="K22" s="155">
        <f t="shared" si="33"/>
        <v>156886.68700000001</v>
      </c>
      <c r="L22" s="186">
        <f t="shared" si="33"/>
        <v>92139.459000000003</v>
      </c>
      <c r="M22" s="155">
        <f t="shared" si="32"/>
        <v>200496.98199999999</v>
      </c>
      <c r="N22" s="155">
        <f t="shared" si="32"/>
        <v>1047352.1</v>
      </c>
      <c r="O22" s="155">
        <f t="shared" si="6"/>
        <v>39291.24700000009</v>
      </c>
      <c r="P22" s="164">
        <f t="shared" ref="P22:P31" si="34">F22/N22*100</f>
        <v>103.75148405202033</v>
      </c>
      <c r="Q22" s="155">
        <f t="shared" si="11"/>
        <v>1111682.3264166669</v>
      </c>
      <c r="R22" s="155">
        <f t="shared" si="7"/>
        <v>-25038.979416666785</v>
      </c>
      <c r="S22" s="164">
        <f t="shared" ref="S22:S54" si="35">F22/Q22*100</f>
        <v>97.74764977173146</v>
      </c>
      <c r="T22" s="164">
        <f t="shared" ref="T22:T57" si="36">F22/E22*100</f>
        <v>57.019462366843364</v>
      </c>
      <c r="U22" s="156">
        <f t="shared" ref="U22" si="37">U23+U24+U25+U27+U26</f>
        <v>989258.07899999991</v>
      </c>
      <c r="V22" s="157">
        <f t="shared" si="9"/>
        <v>97385.268000000156</v>
      </c>
      <c r="W22" s="158">
        <f t="shared" ref="W22:W31" si="38">F22/U22*100</f>
        <v>109.8442732050713</v>
      </c>
      <c r="X22" s="116"/>
      <c r="Y22" s="116"/>
    </row>
    <row r="23" spans="1:26" s="90" customFormat="1" ht="38.25" customHeight="1" x14ac:dyDescent="0.25">
      <c r="A23" s="89" t="s">
        <v>172</v>
      </c>
      <c r="B23" s="132" t="s">
        <v>54</v>
      </c>
      <c r="C23" s="210" t="s">
        <v>44</v>
      </c>
      <c r="D23" s="159">
        <v>233215</v>
      </c>
      <c r="E23" s="159">
        <v>234835</v>
      </c>
      <c r="F23" s="98">
        <f t="shared" si="10"/>
        <v>151270.98300000001</v>
      </c>
      <c r="G23" s="159">
        <v>27569.440999999999</v>
      </c>
      <c r="H23" s="159">
        <v>14917.153</v>
      </c>
      <c r="I23" s="159">
        <v>14356.431</v>
      </c>
      <c r="J23" s="159">
        <v>31703.589</v>
      </c>
      <c r="K23" s="159">
        <v>11728.706</v>
      </c>
      <c r="L23" s="159">
        <v>14789.815000000001</v>
      </c>
      <c r="M23" s="159">
        <v>36205.847999999998</v>
      </c>
      <c r="N23" s="159">
        <v>147780</v>
      </c>
      <c r="O23" s="159">
        <f t="shared" si="6"/>
        <v>3490.9830000000075</v>
      </c>
      <c r="P23" s="142">
        <f t="shared" si="34"/>
        <v>102.36228380024362</v>
      </c>
      <c r="Q23" s="159">
        <f t="shared" si="11"/>
        <v>136987.08333333331</v>
      </c>
      <c r="R23" s="159">
        <f t="shared" si="7"/>
        <v>14283.899666666694</v>
      </c>
      <c r="S23" s="142">
        <f t="shared" si="35"/>
        <v>110.42718723480623</v>
      </c>
      <c r="T23" s="142">
        <f t="shared" si="36"/>
        <v>64.415859220303616</v>
      </c>
      <c r="U23" s="98">
        <v>128840.38900000001</v>
      </c>
      <c r="V23" s="99">
        <f t="shared" si="9"/>
        <v>22430.593999999997</v>
      </c>
      <c r="W23" s="100">
        <f t="shared" si="38"/>
        <v>117.40959816568079</v>
      </c>
    </row>
    <row r="24" spans="1:26" s="90" customFormat="1" ht="38.25" customHeight="1" x14ac:dyDescent="0.25">
      <c r="A24" s="67" t="s">
        <v>173</v>
      </c>
      <c r="B24" s="132" t="s">
        <v>7</v>
      </c>
      <c r="C24" s="210"/>
      <c r="D24" s="159">
        <v>361000</v>
      </c>
      <c r="E24" s="159">
        <v>371300.13099999999</v>
      </c>
      <c r="F24" s="98">
        <f t="shared" si="10"/>
        <v>242397.04300000001</v>
      </c>
      <c r="G24" s="159">
        <v>29969.288</v>
      </c>
      <c r="H24" s="159">
        <v>39976.182000000001</v>
      </c>
      <c r="I24" s="159">
        <v>33428.83</v>
      </c>
      <c r="J24" s="159">
        <v>33408.794999999998</v>
      </c>
      <c r="K24" s="159">
        <v>34109.881000000001</v>
      </c>
      <c r="L24" s="159">
        <v>34771.050000000003</v>
      </c>
      <c r="M24" s="159">
        <v>36733.017</v>
      </c>
      <c r="N24" s="159">
        <v>222475</v>
      </c>
      <c r="O24" s="159">
        <f t="shared" si="6"/>
        <v>19922.043000000005</v>
      </c>
      <c r="P24" s="142">
        <f t="shared" si="34"/>
        <v>108.95473334082482</v>
      </c>
      <c r="Q24" s="159">
        <f t="shared" si="11"/>
        <v>216591.74308333333</v>
      </c>
      <c r="R24" s="159">
        <f t="shared" si="7"/>
        <v>25805.29991666667</v>
      </c>
      <c r="S24" s="142">
        <f t="shared" si="35"/>
        <v>111.9142583873745</v>
      </c>
      <c r="T24" s="142">
        <f t="shared" si="36"/>
        <v>65.283317392635126</v>
      </c>
      <c r="U24" s="98">
        <v>190798.09400000001</v>
      </c>
      <c r="V24" s="99">
        <f t="shared" si="9"/>
        <v>51598.948999999993</v>
      </c>
      <c r="W24" s="100">
        <f t="shared" si="38"/>
        <v>127.04374447262559</v>
      </c>
    </row>
    <row r="25" spans="1:26" s="90" customFormat="1" ht="38.25" customHeight="1" x14ac:dyDescent="0.25">
      <c r="A25" s="67" t="s">
        <v>174</v>
      </c>
      <c r="B25" s="132" t="s">
        <v>55</v>
      </c>
      <c r="C25" s="210"/>
      <c r="D25" s="159">
        <v>2000</v>
      </c>
      <c r="E25" s="159">
        <v>2236</v>
      </c>
      <c r="F25" s="98">
        <f t="shared" si="10"/>
        <v>2008.742</v>
      </c>
      <c r="G25" s="159">
        <v>373.87099999999998</v>
      </c>
      <c r="H25" s="159">
        <v>416.55599999999998</v>
      </c>
      <c r="I25" s="159">
        <v>216.11500000000001</v>
      </c>
      <c r="J25" s="159">
        <v>309.35399999999998</v>
      </c>
      <c r="K25" s="159">
        <v>130.38</v>
      </c>
      <c r="L25" s="159">
        <v>76.2</v>
      </c>
      <c r="M25" s="159">
        <v>486.26600000000002</v>
      </c>
      <c r="N25" s="159">
        <v>1658</v>
      </c>
      <c r="O25" s="159">
        <f t="shared" si="6"/>
        <v>350.74199999999996</v>
      </c>
      <c r="P25" s="142">
        <f t="shared" si="34"/>
        <v>121.15452352231604</v>
      </c>
      <c r="Q25" s="159">
        <f t="shared" si="11"/>
        <v>1304.3333333333335</v>
      </c>
      <c r="R25" s="159">
        <f t="shared" si="7"/>
        <v>704.40866666666648</v>
      </c>
      <c r="S25" s="142">
        <f t="shared" si="35"/>
        <v>154.0052645029389</v>
      </c>
      <c r="T25" s="142">
        <f t="shared" si="36"/>
        <v>89.836404293381037</v>
      </c>
      <c r="U25" s="98">
        <v>2071.3689999999997</v>
      </c>
      <c r="V25" s="99">
        <f t="shared" si="9"/>
        <v>-62.626999999999725</v>
      </c>
      <c r="W25" s="100">
        <f t="shared" si="38"/>
        <v>96.976540635685879</v>
      </c>
      <c r="X25" s="100"/>
      <c r="Y25" s="91"/>
      <c r="Z25" s="92"/>
    </row>
    <row r="26" spans="1:26" s="94" customFormat="1" ht="38.25" customHeight="1" x14ac:dyDescent="0.25">
      <c r="A26" s="67" t="s">
        <v>175</v>
      </c>
      <c r="B26" s="132" t="s">
        <v>40</v>
      </c>
      <c r="C26" s="93" t="s">
        <v>39</v>
      </c>
      <c r="D26" s="159">
        <v>3500</v>
      </c>
      <c r="E26" s="159">
        <v>3500</v>
      </c>
      <c r="F26" s="98">
        <f t="shared" si="10"/>
        <v>1955.6669999999997</v>
      </c>
      <c r="G26" s="159">
        <v>336.39499999999998</v>
      </c>
      <c r="H26" s="159">
        <v>254.98599999999999</v>
      </c>
      <c r="I26" s="159">
        <v>185.584</v>
      </c>
      <c r="J26" s="159">
        <v>297.64800000000002</v>
      </c>
      <c r="K26" s="159">
        <v>375.14600000000002</v>
      </c>
      <c r="L26" s="159">
        <v>159.42599999999999</v>
      </c>
      <c r="M26" s="159">
        <v>346.48200000000003</v>
      </c>
      <c r="N26" s="159">
        <v>1951</v>
      </c>
      <c r="O26" s="159">
        <f t="shared" si="6"/>
        <v>4.666999999999689</v>
      </c>
      <c r="P26" s="142">
        <f t="shared" si="34"/>
        <v>100.23921066119937</v>
      </c>
      <c r="Q26" s="159">
        <f t="shared" si="11"/>
        <v>2041.6666666666667</v>
      </c>
      <c r="R26" s="159">
        <f t="shared" si="7"/>
        <v>-85.999666666667054</v>
      </c>
      <c r="S26" s="142">
        <f t="shared" si="35"/>
        <v>95.787771428571418</v>
      </c>
      <c r="T26" s="142">
        <f t="shared" si="36"/>
        <v>55.87619999999999</v>
      </c>
      <c r="U26" s="98">
        <v>1724.0039999999999</v>
      </c>
      <c r="V26" s="159">
        <f t="shared" si="9"/>
        <v>231.66299999999978</v>
      </c>
      <c r="W26" s="100">
        <f t="shared" si="38"/>
        <v>113.43749782483101</v>
      </c>
    </row>
    <row r="27" spans="1:26" s="90" customFormat="1" ht="38.25" customHeight="1" x14ac:dyDescent="0.25">
      <c r="A27" s="67" t="s">
        <v>176</v>
      </c>
      <c r="B27" s="132" t="s">
        <v>33</v>
      </c>
      <c r="C27" s="178" t="s">
        <v>34</v>
      </c>
      <c r="D27" s="159">
        <v>1288900</v>
      </c>
      <c r="E27" s="159">
        <v>1293870</v>
      </c>
      <c r="F27" s="98">
        <f t="shared" si="10"/>
        <v>689010.91200000001</v>
      </c>
      <c r="G27" s="159">
        <v>126054.70600000001</v>
      </c>
      <c r="H27" s="159">
        <v>127092.11599999999</v>
      </c>
      <c r="I27" s="159">
        <v>41560.487000000001</v>
      </c>
      <c r="J27" s="159">
        <v>114692.692</v>
      </c>
      <c r="K27" s="159">
        <v>110542.57399999999</v>
      </c>
      <c r="L27" s="159">
        <v>42342.968000000001</v>
      </c>
      <c r="M27" s="159">
        <v>126725.36900000001</v>
      </c>
      <c r="N27" s="159">
        <v>673488.1</v>
      </c>
      <c r="O27" s="159">
        <f t="shared" si="6"/>
        <v>15522.812000000034</v>
      </c>
      <c r="P27" s="142">
        <f t="shared" si="34"/>
        <v>102.30483834829451</v>
      </c>
      <c r="Q27" s="159">
        <f t="shared" si="11"/>
        <v>754757.5</v>
      </c>
      <c r="R27" s="159">
        <f t="shared" si="7"/>
        <v>-65746.587999999989</v>
      </c>
      <c r="S27" s="142">
        <f t="shared" si="35"/>
        <v>91.289044759409478</v>
      </c>
      <c r="T27" s="142">
        <f t="shared" si="36"/>
        <v>53.251942776322196</v>
      </c>
      <c r="U27" s="98">
        <v>665824.223</v>
      </c>
      <c r="V27" s="99">
        <f t="shared" si="9"/>
        <v>23186.689000000013</v>
      </c>
      <c r="W27" s="100">
        <f t="shared" si="38"/>
        <v>103.48240394372074</v>
      </c>
      <c r="Y27" s="91"/>
      <c r="Z27" s="92"/>
    </row>
    <row r="28" spans="1:26" s="154" customFormat="1" ht="39" x14ac:dyDescent="0.25">
      <c r="A28" s="152">
        <v>7</v>
      </c>
      <c r="B28" s="71" t="s">
        <v>46</v>
      </c>
      <c r="C28" s="153" t="s">
        <v>17</v>
      </c>
      <c r="D28" s="155">
        <v>1832.3</v>
      </c>
      <c r="E28" s="155">
        <v>1832.3</v>
      </c>
      <c r="F28" s="156">
        <f t="shared" si="10"/>
        <v>992.09699999999987</v>
      </c>
      <c r="G28" s="155">
        <v>8.94</v>
      </c>
      <c r="H28" s="155">
        <v>18.591000000000001</v>
      </c>
      <c r="I28" s="155">
        <v>563.00199999999995</v>
      </c>
      <c r="J28" s="155">
        <v>6.3819999999999997</v>
      </c>
      <c r="K28" s="155">
        <v>351.83600000000001</v>
      </c>
      <c r="L28" s="186">
        <v>0</v>
      </c>
      <c r="M28" s="155">
        <v>43.345999999999997</v>
      </c>
      <c r="N28" s="155">
        <v>952</v>
      </c>
      <c r="O28" s="155">
        <f t="shared" si="6"/>
        <v>40.096999999999866</v>
      </c>
      <c r="P28" s="164">
        <f t="shared" si="34"/>
        <v>104.21186974789916</v>
      </c>
      <c r="Q28" s="155">
        <f t="shared" si="11"/>
        <v>1068.8416666666667</v>
      </c>
      <c r="R28" s="155">
        <f t="shared" si="7"/>
        <v>-76.744666666666831</v>
      </c>
      <c r="S28" s="164">
        <f t="shared" si="35"/>
        <v>92.819828318818637</v>
      </c>
      <c r="T28" s="164">
        <f t="shared" si="36"/>
        <v>54.144899852644215</v>
      </c>
      <c r="U28" s="156">
        <v>1557.8849999999998</v>
      </c>
      <c r="V28" s="157">
        <f t="shared" si="9"/>
        <v>-565.7879999999999</v>
      </c>
      <c r="W28" s="158">
        <f t="shared" si="38"/>
        <v>63.682300041402286</v>
      </c>
      <c r="X28" s="66"/>
    </row>
    <row r="29" spans="1:26" s="154" customFormat="1" ht="23.25" x14ac:dyDescent="0.25">
      <c r="A29" s="152">
        <f t="shared" ref="A29:A37" si="39">A28+1</f>
        <v>8</v>
      </c>
      <c r="B29" s="71" t="s">
        <v>65</v>
      </c>
      <c r="C29" s="153" t="s">
        <v>64</v>
      </c>
      <c r="D29" s="155">
        <v>7600</v>
      </c>
      <c r="E29" s="155">
        <v>7664</v>
      </c>
      <c r="F29" s="156">
        <f t="shared" si="10"/>
        <v>21514.598000000002</v>
      </c>
      <c r="G29" s="155">
        <v>0</v>
      </c>
      <c r="H29" s="155">
        <v>0</v>
      </c>
      <c r="I29" s="155">
        <v>3441.3159999999998</v>
      </c>
      <c r="J29" s="155">
        <v>3452.8580000000002</v>
      </c>
      <c r="K29" s="155"/>
      <c r="L29" s="186">
        <v>14620.424000000001</v>
      </c>
      <c r="M29" s="155">
        <v>0</v>
      </c>
      <c r="N29" s="155">
        <v>7600</v>
      </c>
      <c r="O29" s="155">
        <f t="shared" si="6"/>
        <v>13914.598000000002</v>
      </c>
      <c r="P29" s="164">
        <f t="shared" si="34"/>
        <v>283.08681578947369</v>
      </c>
      <c r="Q29" s="155">
        <f t="shared" si="11"/>
        <v>4470.6666666666661</v>
      </c>
      <c r="R29" s="155">
        <f t="shared" si="7"/>
        <v>17043.931333333334</v>
      </c>
      <c r="S29" s="164">
        <f t="shared" si="35"/>
        <v>481.23914405010453</v>
      </c>
      <c r="T29" s="164">
        <f t="shared" si="36"/>
        <v>280.72283402922761</v>
      </c>
      <c r="U29" s="156">
        <v>22883.685999999998</v>
      </c>
      <c r="V29" s="157">
        <f t="shared" si="9"/>
        <v>-1369.0879999999961</v>
      </c>
      <c r="W29" s="158">
        <f t="shared" si="38"/>
        <v>94.017187615666472</v>
      </c>
    </row>
    <row r="30" spans="1:26" s="154" customFormat="1" ht="23.25" x14ac:dyDescent="0.25">
      <c r="A30" s="152">
        <f t="shared" si="39"/>
        <v>9</v>
      </c>
      <c r="B30" s="71" t="s">
        <v>8</v>
      </c>
      <c r="C30" s="153" t="s">
        <v>18</v>
      </c>
      <c r="D30" s="155">
        <v>215</v>
      </c>
      <c r="E30" s="155">
        <v>215</v>
      </c>
      <c r="F30" s="156">
        <f t="shared" si="10"/>
        <v>0</v>
      </c>
      <c r="G30" s="155">
        <v>0</v>
      </c>
      <c r="H30" s="155">
        <v>0</v>
      </c>
      <c r="I30" s="155">
        <v>0</v>
      </c>
      <c r="J30" s="155"/>
      <c r="K30" s="155"/>
      <c r="L30" s="186">
        <v>0</v>
      </c>
      <c r="M30" s="155">
        <v>0</v>
      </c>
      <c r="N30" s="155">
        <v>0</v>
      </c>
      <c r="O30" s="186">
        <f t="shared" ref="O30:O31" si="40">F30-N30</f>
        <v>0</v>
      </c>
      <c r="P30" s="192"/>
      <c r="Q30" s="155">
        <f t="shared" si="11"/>
        <v>125.41666666666667</v>
      </c>
      <c r="R30" s="155">
        <f t="shared" si="7"/>
        <v>-125.41666666666667</v>
      </c>
      <c r="S30" s="192">
        <f t="shared" ref="S30" si="41">F30/Q30*100</f>
        <v>0</v>
      </c>
      <c r="T30" s="192">
        <f t="shared" ref="T30" si="42">F30/E30*100</f>
        <v>0</v>
      </c>
      <c r="U30" s="156">
        <v>213.613</v>
      </c>
      <c r="V30" s="157">
        <f t="shared" si="9"/>
        <v>-213.613</v>
      </c>
      <c r="W30" s="158">
        <f t="shared" si="38"/>
        <v>0</v>
      </c>
    </row>
    <row r="31" spans="1:26" s="154" customFormat="1" ht="78" x14ac:dyDescent="0.25">
      <c r="A31" s="152">
        <f t="shared" si="39"/>
        <v>10</v>
      </c>
      <c r="B31" s="163" t="s">
        <v>82</v>
      </c>
      <c r="C31" s="84" t="s">
        <v>83</v>
      </c>
      <c r="D31" s="155">
        <v>2</v>
      </c>
      <c r="E31" s="155">
        <v>2</v>
      </c>
      <c r="F31" s="156">
        <f t="shared" si="10"/>
        <v>5.0000000000000001E-3</v>
      </c>
      <c r="G31" s="155">
        <v>0</v>
      </c>
      <c r="H31" s="155">
        <v>0</v>
      </c>
      <c r="I31" s="155">
        <v>0</v>
      </c>
      <c r="J31" s="155"/>
      <c r="K31" s="155">
        <v>5.0000000000000001E-3</v>
      </c>
      <c r="L31" s="186">
        <v>0</v>
      </c>
      <c r="M31" s="155">
        <v>0</v>
      </c>
      <c r="N31" s="155">
        <v>5.0000000000000001E-3</v>
      </c>
      <c r="O31" s="186">
        <f t="shared" si="40"/>
        <v>0</v>
      </c>
      <c r="P31" s="192">
        <f t="shared" si="34"/>
        <v>100</v>
      </c>
      <c r="Q31" s="155">
        <f t="shared" si="11"/>
        <v>1.1666666666666665</v>
      </c>
      <c r="R31" s="155">
        <f t="shared" si="7"/>
        <v>-1.1616666666666666</v>
      </c>
      <c r="S31" s="164">
        <f t="shared" si="35"/>
        <v>0.4285714285714286</v>
      </c>
      <c r="T31" s="164">
        <f t="shared" si="36"/>
        <v>0.25</v>
      </c>
      <c r="U31" s="156">
        <v>12.280999999999999</v>
      </c>
      <c r="V31" s="157">
        <f t="shared" si="9"/>
        <v>-12.275999999999998</v>
      </c>
      <c r="W31" s="158">
        <f t="shared" si="38"/>
        <v>4.0713296962788054E-2</v>
      </c>
    </row>
    <row r="32" spans="1:26" s="154" customFormat="1" ht="23.25" x14ac:dyDescent="0.25">
      <c r="A32" s="152">
        <f t="shared" si="39"/>
        <v>11</v>
      </c>
      <c r="B32" s="105" t="s">
        <v>30</v>
      </c>
      <c r="C32" s="153" t="s">
        <v>24</v>
      </c>
      <c r="D32" s="155">
        <v>15000</v>
      </c>
      <c r="E32" s="155">
        <v>15450</v>
      </c>
      <c r="F32" s="156">
        <f t="shared" si="10"/>
        <v>11212.690999999999</v>
      </c>
      <c r="G32" s="155">
        <v>1260.2539999999999</v>
      </c>
      <c r="H32" s="155">
        <v>1252.6980000000001</v>
      </c>
      <c r="I32" s="155">
        <v>1513.9380000000001</v>
      </c>
      <c r="J32" s="155">
        <v>1464.9369999999999</v>
      </c>
      <c r="K32" s="155">
        <v>1783.5060000000001</v>
      </c>
      <c r="L32" s="186">
        <v>1917.336</v>
      </c>
      <c r="M32" s="155">
        <v>2020.0219999999999</v>
      </c>
      <c r="N32" s="155">
        <v>10224</v>
      </c>
      <c r="O32" s="155">
        <f t="shared" si="6"/>
        <v>988.69099999999889</v>
      </c>
      <c r="P32" s="164">
        <f t="shared" ref="P32:P41" si="43">F32/N32*100</f>
        <v>109.67029538341157</v>
      </c>
      <c r="Q32" s="155">
        <f t="shared" si="11"/>
        <v>9012.5</v>
      </c>
      <c r="R32" s="155">
        <f t="shared" si="7"/>
        <v>2200.1909999999989</v>
      </c>
      <c r="S32" s="164">
        <f t="shared" si="35"/>
        <v>124.41266019417473</v>
      </c>
      <c r="T32" s="164">
        <f t="shared" si="36"/>
        <v>72.57405177993526</v>
      </c>
      <c r="U32" s="156">
        <v>8774.6959999999999</v>
      </c>
      <c r="V32" s="157">
        <f t="shared" si="9"/>
        <v>2437.994999999999</v>
      </c>
      <c r="W32" s="158">
        <f t="shared" ref="W32:W41" si="44">F32/U32*100</f>
        <v>127.78438136204375</v>
      </c>
      <c r="X32" s="66"/>
    </row>
    <row r="33" spans="1:25" s="154" customFormat="1" ht="43.5" customHeight="1" x14ac:dyDescent="0.25">
      <c r="A33" s="152">
        <f t="shared" si="39"/>
        <v>12</v>
      </c>
      <c r="B33" s="105" t="s">
        <v>75</v>
      </c>
      <c r="C33" s="153" t="s">
        <v>74</v>
      </c>
      <c r="D33" s="155">
        <v>1450</v>
      </c>
      <c r="E33" s="155">
        <v>1523</v>
      </c>
      <c r="F33" s="156">
        <f t="shared" si="10"/>
        <v>1577.26</v>
      </c>
      <c r="G33" s="155">
        <v>100.486</v>
      </c>
      <c r="H33" s="155">
        <v>130.56700000000001</v>
      </c>
      <c r="I33" s="155">
        <v>124.53400000000001</v>
      </c>
      <c r="J33" s="155">
        <v>573.72</v>
      </c>
      <c r="K33" s="155">
        <v>389.51400000000001</v>
      </c>
      <c r="L33" s="186">
        <v>144.535</v>
      </c>
      <c r="M33" s="155">
        <v>113.904</v>
      </c>
      <c r="N33" s="155">
        <v>1450</v>
      </c>
      <c r="O33" s="155">
        <f t="shared" si="6"/>
        <v>127.25999999999999</v>
      </c>
      <c r="P33" s="164">
        <f t="shared" si="43"/>
        <v>108.77655172413793</v>
      </c>
      <c r="Q33" s="155">
        <f t="shared" si="11"/>
        <v>888.41666666666674</v>
      </c>
      <c r="R33" s="155">
        <f t="shared" si="7"/>
        <v>688.84333333333325</v>
      </c>
      <c r="S33" s="164">
        <f t="shared" si="35"/>
        <v>177.53606603508112</v>
      </c>
      <c r="T33" s="164">
        <f t="shared" si="36"/>
        <v>103.56270518713066</v>
      </c>
      <c r="U33" s="156">
        <v>655.798</v>
      </c>
      <c r="V33" s="157">
        <f t="shared" si="9"/>
        <v>921.46199999999999</v>
      </c>
      <c r="W33" s="158">
        <f t="shared" si="44"/>
        <v>240.51003510227233</v>
      </c>
    </row>
    <row r="34" spans="1:25" s="154" customFormat="1" ht="58.5" x14ac:dyDescent="0.25">
      <c r="A34" s="152">
        <f t="shared" si="39"/>
        <v>13</v>
      </c>
      <c r="B34" s="105" t="s">
        <v>194</v>
      </c>
      <c r="C34" s="153" t="s">
        <v>100</v>
      </c>
      <c r="D34" s="155">
        <v>22500</v>
      </c>
      <c r="E34" s="155">
        <v>23300</v>
      </c>
      <c r="F34" s="156">
        <f t="shared" si="10"/>
        <v>16623.858</v>
      </c>
      <c r="G34" s="155">
        <v>1872.931</v>
      </c>
      <c r="H34" s="155">
        <v>2445.6170000000002</v>
      </c>
      <c r="I34" s="155">
        <v>2937.018</v>
      </c>
      <c r="J34" s="155">
        <v>2039.8320000000001</v>
      </c>
      <c r="K34" s="155">
        <v>2324.9650000000001</v>
      </c>
      <c r="L34" s="186">
        <v>2447.9259999999999</v>
      </c>
      <c r="M34" s="155">
        <v>2555.569</v>
      </c>
      <c r="N34" s="155">
        <v>15700</v>
      </c>
      <c r="O34" s="155">
        <f t="shared" si="6"/>
        <v>923.85800000000017</v>
      </c>
      <c r="P34" s="164">
        <f t="shared" si="43"/>
        <v>105.88444585987263</v>
      </c>
      <c r="Q34" s="155">
        <f t="shared" si="11"/>
        <v>13591.666666666668</v>
      </c>
      <c r="R34" s="155">
        <f t="shared" si="7"/>
        <v>3032.1913333333323</v>
      </c>
      <c r="S34" s="164">
        <f t="shared" si="35"/>
        <v>122.30919435928878</v>
      </c>
      <c r="T34" s="164">
        <f t="shared" si="36"/>
        <v>71.347030042918462</v>
      </c>
      <c r="U34" s="156">
        <v>13271.005000000001</v>
      </c>
      <c r="V34" s="157">
        <f t="shared" si="9"/>
        <v>3352.8529999999992</v>
      </c>
      <c r="W34" s="158">
        <f t="shared" si="44"/>
        <v>125.26449956126156</v>
      </c>
    </row>
    <row r="35" spans="1:25" s="154" customFormat="1" ht="45" customHeight="1" x14ac:dyDescent="0.25">
      <c r="A35" s="152">
        <f>A34+1</f>
        <v>14</v>
      </c>
      <c r="B35" s="105" t="s">
        <v>130</v>
      </c>
      <c r="C35" s="153" t="s">
        <v>129</v>
      </c>
      <c r="D35" s="155">
        <v>1650</v>
      </c>
      <c r="E35" s="155">
        <v>1663.5</v>
      </c>
      <c r="F35" s="156">
        <f t="shared" si="10"/>
        <v>870.52299999999991</v>
      </c>
      <c r="G35" s="155">
        <v>132.904</v>
      </c>
      <c r="H35" s="155">
        <v>113.398</v>
      </c>
      <c r="I35" s="155">
        <v>146.02699999999999</v>
      </c>
      <c r="J35" s="155">
        <v>120.611</v>
      </c>
      <c r="K35" s="155">
        <v>95.63</v>
      </c>
      <c r="L35" s="186">
        <v>134.91300000000001</v>
      </c>
      <c r="M35" s="155">
        <v>127.04</v>
      </c>
      <c r="N35" s="155">
        <v>815</v>
      </c>
      <c r="O35" s="155">
        <f t="shared" si="6"/>
        <v>55.522999999999911</v>
      </c>
      <c r="P35" s="164">
        <f t="shared" si="43"/>
        <v>106.8126380368098</v>
      </c>
      <c r="Q35" s="155">
        <f t="shared" si="11"/>
        <v>970.375</v>
      </c>
      <c r="R35" s="155">
        <f t="shared" si="7"/>
        <v>-99.852000000000089</v>
      </c>
      <c r="S35" s="164">
        <f t="shared" si="35"/>
        <v>89.709957490660813</v>
      </c>
      <c r="T35" s="164">
        <f t="shared" si="36"/>
        <v>52.330808536218811</v>
      </c>
      <c r="U35" s="156">
        <v>754.49</v>
      </c>
      <c r="V35" s="157">
        <f t="shared" si="9"/>
        <v>116.0329999999999</v>
      </c>
      <c r="W35" s="158">
        <f t="shared" si="44"/>
        <v>115.37899773356837</v>
      </c>
    </row>
    <row r="36" spans="1:25" s="154" customFormat="1" ht="78" x14ac:dyDescent="0.25">
      <c r="A36" s="152">
        <f t="shared" si="39"/>
        <v>15</v>
      </c>
      <c r="B36" s="105" t="s">
        <v>121</v>
      </c>
      <c r="C36" s="153" t="s">
        <v>122</v>
      </c>
      <c r="D36" s="155">
        <v>66</v>
      </c>
      <c r="E36" s="155">
        <v>66</v>
      </c>
      <c r="F36" s="156">
        <f t="shared" si="10"/>
        <v>52.346999999999994</v>
      </c>
      <c r="G36" s="155">
        <v>2.31</v>
      </c>
      <c r="H36" s="155">
        <v>0.8</v>
      </c>
      <c r="I36" s="155">
        <v>6.4</v>
      </c>
      <c r="J36" s="155">
        <v>6.8559999999999999</v>
      </c>
      <c r="K36" s="155">
        <v>19.620999999999999</v>
      </c>
      <c r="L36" s="186">
        <v>8</v>
      </c>
      <c r="M36" s="155">
        <v>8.36</v>
      </c>
      <c r="N36" s="155">
        <v>46.5</v>
      </c>
      <c r="O36" s="155">
        <f t="shared" si="6"/>
        <v>5.8469999999999942</v>
      </c>
      <c r="P36" s="164">
        <f t="shared" si="43"/>
        <v>112.57419354838709</v>
      </c>
      <c r="Q36" s="155">
        <f t="shared" si="11"/>
        <v>38.5</v>
      </c>
      <c r="R36" s="155">
        <f t="shared" si="7"/>
        <v>13.846999999999994</v>
      </c>
      <c r="S36" s="164">
        <f t="shared" si="35"/>
        <v>135.96623376623376</v>
      </c>
      <c r="T36" s="164">
        <f t="shared" si="36"/>
        <v>79.313636363636348</v>
      </c>
      <c r="U36" s="156">
        <v>32.326000000000001</v>
      </c>
      <c r="V36" s="157">
        <f t="shared" si="9"/>
        <v>20.020999999999994</v>
      </c>
      <c r="W36" s="158">
        <f t="shared" si="44"/>
        <v>161.93466559425846</v>
      </c>
    </row>
    <row r="37" spans="1:25" s="154" customFormat="1" ht="38.25" customHeight="1" x14ac:dyDescent="0.25">
      <c r="A37" s="152">
        <f t="shared" si="39"/>
        <v>16</v>
      </c>
      <c r="B37" s="105" t="s">
        <v>77</v>
      </c>
      <c r="C37" s="153" t="s">
        <v>76</v>
      </c>
      <c r="D37" s="155">
        <f>SUM(D38:D41)</f>
        <v>54685</v>
      </c>
      <c r="E37" s="155">
        <f>SUM(E38:E41)</f>
        <v>54861</v>
      </c>
      <c r="F37" s="156">
        <f t="shared" si="10"/>
        <v>29332.228999999999</v>
      </c>
      <c r="G37" s="155">
        <f t="shared" ref="G37:N37" si="45">SUM(G38:G41)</f>
        <v>3851.0230000000001</v>
      </c>
      <c r="H37" s="155">
        <f t="shared" ref="H37:M37" si="46">SUM(H38:H41)</f>
        <v>3682.0390000000002</v>
      </c>
      <c r="I37" s="155">
        <f t="shared" si="46"/>
        <v>4308.1459999999997</v>
      </c>
      <c r="J37" s="155">
        <f t="shared" si="46"/>
        <v>4056.6779999999999</v>
      </c>
      <c r="K37" s="155">
        <f t="shared" si="46"/>
        <v>3995.0899999999997</v>
      </c>
      <c r="L37" s="186">
        <f t="shared" si="46"/>
        <v>4411.7259999999997</v>
      </c>
      <c r="M37" s="186">
        <f t="shared" si="46"/>
        <v>5027.527</v>
      </c>
      <c r="N37" s="155">
        <f t="shared" si="45"/>
        <v>29069.4</v>
      </c>
      <c r="O37" s="155">
        <f t="shared" si="6"/>
        <v>262.8289999999979</v>
      </c>
      <c r="P37" s="164">
        <f t="shared" si="43"/>
        <v>100.90414318836989</v>
      </c>
      <c r="Q37" s="155">
        <f t="shared" si="11"/>
        <v>32002.25</v>
      </c>
      <c r="R37" s="155">
        <f t="shared" si="7"/>
        <v>-2670.0210000000006</v>
      </c>
      <c r="S37" s="164">
        <f t="shared" si="35"/>
        <v>91.656771008288473</v>
      </c>
      <c r="T37" s="164">
        <f t="shared" si="36"/>
        <v>53.46644975483494</v>
      </c>
      <c r="U37" s="156">
        <f t="shared" ref="U37" si="47">SUM(U38:U41)</f>
        <v>31087.203999999998</v>
      </c>
      <c r="V37" s="157">
        <f t="shared" si="9"/>
        <v>-1754.9749999999985</v>
      </c>
      <c r="W37" s="158">
        <f t="shared" si="44"/>
        <v>94.354670815683534</v>
      </c>
    </row>
    <row r="38" spans="1:25" s="70" customFormat="1" ht="39" x14ac:dyDescent="0.25">
      <c r="A38" s="67" t="s">
        <v>177</v>
      </c>
      <c r="B38" s="106" t="s">
        <v>69</v>
      </c>
      <c r="C38" s="178" t="s">
        <v>68</v>
      </c>
      <c r="D38" s="159">
        <v>1500</v>
      </c>
      <c r="E38" s="159">
        <v>1510</v>
      </c>
      <c r="F38" s="98">
        <f t="shared" si="10"/>
        <v>860.95399999999995</v>
      </c>
      <c r="G38" s="159">
        <v>105.012</v>
      </c>
      <c r="H38" s="159">
        <v>147.398</v>
      </c>
      <c r="I38" s="159">
        <v>133.4</v>
      </c>
      <c r="J38" s="159">
        <v>95.028000000000006</v>
      </c>
      <c r="K38" s="159">
        <v>102.74</v>
      </c>
      <c r="L38" s="159">
        <v>125.354</v>
      </c>
      <c r="M38" s="159">
        <v>152.02199999999999</v>
      </c>
      <c r="N38" s="159">
        <v>829</v>
      </c>
      <c r="O38" s="159">
        <f t="shared" si="6"/>
        <v>31.953999999999951</v>
      </c>
      <c r="P38" s="142">
        <f t="shared" si="43"/>
        <v>103.85452352231603</v>
      </c>
      <c r="Q38" s="159">
        <f t="shared" si="11"/>
        <v>880.83333333333326</v>
      </c>
      <c r="R38" s="159">
        <f t="shared" si="7"/>
        <v>-19.879333333333307</v>
      </c>
      <c r="S38" s="142">
        <f t="shared" si="35"/>
        <v>97.743122043519392</v>
      </c>
      <c r="T38" s="142">
        <f t="shared" si="36"/>
        <v>57.01682119205298</v>
      </c>
      <c r="U38" s="98">
        <v>834.6099999999999</v>
      </c>
      <c r="V38" s="99">
        <f t="shared" si="9"/>
        <v>26.344000000000051</v>
      </c>
      <c r="W38" s="100">
        <f t="shared" si="44"/>
        <v>103.15644432729059</v>
      </c>
      <c r="X38" s="100"/>
      <c r="Y38" s="68"/>
    </row>
    <row r="39" spans="1:25" s="70" customFormat="1" ht="32.25" customHeight="1" x14ac:dyDescent="0.25">
      <c r="A39" s="67" t="s">
        <v>178</v>
      </c>
      <c r="B39" s="107" t="s">
        <v>56</v>
      </c>
      <c r="C39" s="57" t="s">
        <v>57</v>
      </c>
      <c r="D39" s="159">
        <v>52000</v>
      </c>
      <c r="E39" s="159">
        <v>52160</v>
      </c>
      <c r="F39" s="98">
        <f t="shared" si="10"/>
        <v>27867.812000000002</v>
      </c>
      <c r="G39" s="159">
        <v>3685.0909999999999</v>
      </c>
      <c r="H39" s="159">
        <v>3425.6010000000001</v>
      </c>
      <c r="I39" s="159">
        <v>4089.7260000000001</v>
      </c>
      <c r="J39" s="159">
        <v>3878.43</v>
      </c>
      <c r="K39" s="159">
        <v>3807.6</v>
      </c>
      <c r="L39" s="159">
        <v>4224.9539999999997</v>
      </c>
      <c r="M39" s="159">
        <v>4756.41</v>
      </c>
      <c r="N39" s="159">
        <v>27675</v>
      </c>
      <c r="O39" s="159">
        <f t="shared" si="6"/>
        <v>192.81200000000172</v>
      </c>
      <c r="P39" s="142">
        <f t="shared" si="43"/>
        <v>100.6967009936766</v>
      </c>
      <c r="Q39" s="159">
        <f t="shared" si="11"/>
        <v>30426.666666666668</v>
      </c>
      <c r="R39" s="159">
        <f t="shared" ref="R39:R54" si="48">F39-Q39</f>
        <v>-2558.8546666666662</v>
      </c>
      <c r="S39" s="142">
        <f t="shared" si="35"/>
        <v>91.590092024539885</v>
      </c>
      <c r="T39" s="142">
        <f t="shared" si="36"/>
        <v>53.427553680981596</v>
      </c>
      <c r="U39" s="98">
        <v>29567.623999999996</v>
      </c>
      <c r="V39" s="99">
        <f t="shared" ref="V39:V76" si="49">F39-U39</f>
        <v>-1699.8119999999944</v>
      </c>
      <c r="W39" s="100">
        <f t="shared" si="44"/>
        <v>94.251103842500186</v>
      </c>
      <c r="X39" s="100"/>
      <c r="Y39" s="69"/>
    </row>
    <row r="40" spans="1:25" s="70" customFormat="1" ht="39" x14ac:dyDescent="0.25">
      <c r="A40" s="67" t="s">
        <v>179</v>
      </c>
      <c r="B40" s="107" t="s">
        <v>73</v>
      </c>
      <c r="C40" s="57" t="s">
        <v>70</v>
      </c>
      <c r="D40" s="159">
        <v>1050</v>
      </c>
      <c r="E40" s="159">
        <v>1056</v>
      </c>
      <c r="F40" s="98">
        <f t="shared" si="10"/>
        <v>556.22300000000007</v>
      </c>
      <c r="G40" s="159">
        <v>51.84</v>
      </c>
      <c r="H40" s="159">
        <v>100.86</v>
      </c>
      <c r="I40" s="159">
        <v>78.66</v>
      </c>
      <c r="J40" s="159">
        <v>75.38</v>
      </c>
      <c r="K40" s="159">
        <v>73.489999999999995</v>
      </c>
      <c r="L40" s="159">
        <v>61.417999999999999</v>
      </c>
      <c r="M40" s="159">
        <v>114.575</v>
      </c>
      <c r="N40" s="159">
        <v>519</v>
      </c>
      <c r="O40" s="159">
        <f t="shared" si="6"/>
        <v>37.22300000000007</v>
      </c>
      <c r="P40" s="142">
        <f t="shared" si="43"/>
        <v>107.17206165703277</v>
      </c>
      <c r="Q40" s="159">
        <f t="shared" si="11"/>
        <v>616</v>
      </c>
      <c r="R40" s="159">
        <f t="shared" si="48"/>
        <v>-59.77699999999993</v>
      </c>
      <c r="S40" s="142">
        <f t="shared" si="35"/>
        <v>90.295941558441569</v>
      </c>
      <c r="T40" s="142">
        <f t="shared" si="36"/>
        <v>52.672632575757582</v>
      </c>
      <c r="U40" s="98">
        <v>596.74999999999989</v>
      </c>
      <c r="V40" s="99">
        <f t="shared" si="49"/>
        <v>-40.526999999999816</v>
      </c>
      <c r="W40" s="100">
        <f t="shared" si="44"/>
        <v>93.20871386677841</v>
      </c>
    </row>
    <row r="41" spans="1:25" s="70" customFormat="1" ht="97.5" x14ac:dyDescent="0.25">
      <c r="A41" s="67" t="s">
        <v>180</v>
      </c>
      <c r="B41" s="108" t="s">
        <v>72</v>
      </c>
      <c r="C41" s="57" t="s">
        <v>71</v>
      </c>
      <c r="D41" s="159">
        <v>135</v>
      </c>
      <c r="E41" s="159">
        <v>135</v>
      </c>
      <c r="F41" s="98">
        <f t="shared" si="10"/>
        <v>47.239999999999995</v>
      </c>
      <c r="G41" s="159">
        <v>9.08</v>
      </c>
      <c r="H41" s="159">
        <v>8.18</v>
      </c>
      <c r="I41" s="159">
        <v>6.36</v>
      </c>
      <c r="J41" s="159">
        <v>7.84</v>
      </c>
      <c r="K41" s="159">
        <v>11.26</v>
      </c>
      <c r="L41" s="159">
        <v>0</v>
      </c>
      <c r="M41" s="159">
        <v>4.5199999999999996</v>
      </c>
      <c r="N41" s="159">
        <v>46.4</v>
      </c>
      <c r="O41" s="159">
        <f t="shared" si="6"/>
        <v>0.83999999999999631</v>
      </c>
      <c r="P41" s="142">
        <f t="shared" si="43"/>
        <v>101.81034482758619</v>
      </c>
      <c r="Q41" s="159">
        <f t="shared" si="11"/>
        <v>78.75</v>
      </c>
      <c r="R41" s="159">
        <f t="shared" si="48"/>
        <v>-31.510000000000005</v>
      </c>
      <c r="S41" s="142">
        <f t="shared" si="35"/>
        <v>59.98730158730158</v>
      </c>
      <c r="T41" s="142">
        <f t="shared" si="36"/>
        <v>34.992592592592587</v>
      </c>
      <c r="U41" s="98">
        <v>88.22</v>
      </c>
      <c r="V41" s="99">
        <f t="shared" si="49"/>
        <v>-40.980000000000004</v>
      </c>
      <c r="W41" s="100">
        <f t="shared" si="44"/>
        <v>53.547948311040571</v>
      </c>
    </row>
    <row r="42" spans="1:25" s="154" customFormat="1" ht="39" x14ac:dyDescent="0.25">
      <c r="A42" s="152">
        <v>17</v>
      </c>
      <c r="B42" s="163" t="s">
        <v>155</v>
      </c>
      <c r="C42" s="153" t="s">
        <v>156</v>
      </c>
      <c r="D42" s="155">
        <v>7035</v>
      </c>
      <c r="E42" s="155">
        <v>7035</v>
      </c>
      <c r="F42" s="156">
        <f t="shared" si="10"/>
        <v>1005</v>
      </c>
      <c r="G42" s="155">
        <v>0</v>
      </c>
      <c r="H42" s="155">
        <v>0</v>
      </c>
      <c r="I42" s="155">
        <v>0</v>
      </c>
      <c r="J42" s="155"/>
      <c r="K42" s="155"/>
      <c r="L42" s="186">
        <v>0</v>
      </c>
      <c r="M42" s="155">
        <v>1005</v>
      </c>
      <c r="N42" s="155">
        <v>1005</v>
      </c>
      <c r="O42" s="155"/>
      <c r="P42" s="164"/>
      <c r="Q42" s="155">
        <f t="shared" si="11"/>
        <v>4103.75</v>
      </c>
      <c r="R42" s="155">
        <f t="shared" si="48"/>
        <v>-3098.75</v>
      </c>
      <c r="S42" s="164">
        <f t="shared" ref="S42" si="50">F42/Q42*100</f>
        <v>24.489795918367346</v>
      </c>
      <c r="T42" s="164">
        <f t="shared" ref="T42" si="51">F42/E42*100</f>
        <v>14.285714285714285</v>
      </c>
      <c r="U42" s="156">
        <v>6030</v>
      </c>
      <c r="V42" s="157">
        <f t="shared" si="49"/>
        <v>-5025</v>
      </c>
      <c r="W42" s="158"/>
    </row>
    <row r="43" spans="1:25" s="154" customFormat="1" ht="39" x14ac:dyDescent="0.25">
      <c r="A43" s="152">
        <v>18</v>
      </c>
      <c r="B43" s="163" t="s">
        <v>35</v>
      </c>
      <c r="C43" s="153" t="s">
        <v>19</v>
      </c>
      <c r="D43" s="155">
        <v>14000</v>
      </c>
      <c r="E43" s="155">
        <v>14000</v>
      </c>
      <c r="F43" s="156">
        <f t="shared" si="10"/>
        <v>10843.815000000001</v>
      </c>
      <c r="G43" s="155">
        <v>1098.663</v>
      </c>
      <c r="H43" s="155">
        <v>1187.5940000000001</v>
      </c>
      <c r="I43" s="155">
        <v>1672.4680000000001</v>
      </c>
      <c r="J43" s="155">
        <v>1801.9960000000001</v>
      </c>
      <c r="K43" s="155">
        <v>1657.6389999999999</v>
      </c>
      <c r="L43" s="186">
        <v>1632.5429999999999</v>
      </c>
      <c r="M43" s="155">
        <v>1792.912</v>
      </c>
      <c r="N43" s="155">
        <v>9807</v>
      </c>
      <c r="O43" s="155">
        <f t="shared" ref="O43:O56" si="52">F43-N43</f>
        <v>1036.8150000000005</v>
      </c>
      <c r="P43" s="164">
        <f t="shared" ref="P43:P49" si="53">F43/N43*100</f>
        <v>110.57219333129397</v>
      </c>
      <c r="Q43" s="155">
        <f t="shared" si="11"/>
        <v>8166.666666666667</v>
      </c>
      <c r="R43" s="155">
        <f t="shared" si="48"/>
        <v>2677.1483333333335</v>
      </c>
      <c r="S43" s="164">
        <f t="shared" si="35"/>
        <v>132.78140816326533</v>
      </c>
      <c r="T43" s="164">
        <f t="shared" si="36"/>
        <v>77.45582142857144</v>
      </c>
      <c r="U43" s="156">
        <v>6576.3469999999998</v>
      </c>
      <c r="V43" s="157">
        <f t="shared" si="49"/>
        <v>4267.4680000000008</v>
      </c>
      <c r="W43" s="158">
        <f t="shared" ref="W43:W49" si="54">F43/U43*100</f>
        <v>164.89116222121493</v>
      </c>
    </row>
    <row r="44" spans="1:25" s="154" customFormat="1" ht="29.25" customHeight="1" x14ac:dyDescent="0.25">
      <c r="A44" s="152">
        <f t="shared" ref="A44:A50" si="55">A43+1</f>
        <v>19</v>
      </c>
      <c r="B44" s="71" t="s">
        <v>51</v>
      </c>
      <c r="C44" s="153" t="s">
        <v>15</v>
      </c>
      <c r="D44" s="155">
        <v>675.02</v>
      </c>
      <c r="E44" s="155">
        <v>681.02</v>
      </c>
      <c r="F44" s="156">
        <f t="shared" si="10"/>
        <v>483.78300000000002</v>
      </c>
      <c r="G44" s="155">
        <v>11.548</v>
      </c>
      <c r="H44" s="155">
        <v>67.168999999999997</v>
      </c>
      <c r="I44" s="155">
        <v>41.317999999999998</v>
      </c>
      <c r="J44" s="155">
        <v>65.968000000000004</v>
      </c>
      <c r="K44" s="155">
        <v>67.691999999999993</v>
      </c>
      <c r="L44" s="186">
        <v>36.723999999999997</v>
      </c>
      <c r="M44" s="155">
        <v>193.364</v>
      </c>
      <c r="N44" s="155">
        <v>475.613</v>
      </c>
      <c r="O44" s="155">
        <f t="shared" si="52"/>
        <v>8.1700000000000159</v>
      </c>
      <c r="P44" s="164">
        <f t="shared" si="53"/>
        <v>101.71778315563284</v>
      </c>
      <c r="Q44" s="155">
        <f t="shared" si="11"/>
        <v>397.26166666666666</v>
      </c>
      <c r="R44" s="155">
        <f t="shared" si="48"/>
        <v>86.521333333333359</v>
      </c>
      <c r="S44" s="164">
        <f t="shared" si="35"/>
        <v>121.77943169279695</v>
      </c>
      <c r="T44" s="164">
        <f t="shared" si="36"/>
        <v>71.038001820798215</v>
      </c>
      <c r="U44" s="156">
        <v>600.92199999999991</v>
      </c>
      <c r="V44" s="157">
        <f t="shared" si="49"/>
        <v>-117.1389999999999</v>
      </c>
      <c r="W44" s="158">
        <f t="shared" si="54"/>
        <v>80.506787902589707</v>
      </c>
      <c r="X44" s="66"/>
    </row>
    <row r="45" spans="1:25" s="154" customFormat="1" ht="77.25" customHeight="1" x14ac:dyDescent="0.25">
      <c r="A45" s="152">
        <f t="shared" si="55"/>
        <v>20</v>
      </c>
      <c r="B45" s="71" t="s">
        <v>88</v>
      </c>
      <c r="C45" s="153" t="s">
        <v>87</v>
      </c>
      <c r="D45" s="155">
        <v>43</v>
      </c>
      <c r="E45" s="155">
        <v>43</v>
      </c>
      <c r="F45" s="156">
        <f t="shared" si="10"/>
        <v>25.213000000000001</v>
      </c>
      <c r="G45" s="155">
        <v>0</v>
      </c>
      <c r="H45" s="155">
        <v>9.6530000000000005</v>
      </c>
      <c r="I45" s="155">
        <v>0.69499999999999995</v>
      </c>
      <c r="J45" s="155">
        <v>0.82699999999999996</v>
      </c>
      <c r="K45" s="155">
        <v>13.332000000000001</v>
      </c>
      <c r="L45" s="186">
        <v>0.39200000000000002</v>
      </c>
      <c r="M45" s="155">
        <v>0.314</v>
      </c>
      <c r="N45" s="155">
        <v>25.2</v>
      </c>
      <c r="O45" s="155">
        <f t="shared" si="52"/>
        <v>1.3000000000001677E-2</v>
      </c>
      <c r="P45" s="164">
        <f t="shared" si="53"/>
        <v>100.05158730158732</v>
      </c>
      <c r="Q45" s="155">
        <f t="shared" si="11"/>
        <v>25.083333333333336</v>
      </c>
      <c r="R45" s="155">
        <f t="shared" si="48"/>
        <v>0.12966666666666526</v>
      </c>
      <c r="S45" s="164">
        <f t="shared" si="35"/>
        <v>100.51694352159468</v>
      </c>
      <c r="T45" s="164">
        <f t="shared" si="36"/>
        <v>58.634883720930233</v>
      </c>
      <c r="U45" s="156">
        <v>11.951000000000001</v>
      </c>
      <c r="V45" s="157">
        <f t="shared" si="49"/>
        <v>13.262</v>
      </c>
      <c r="W45" s="158">
        <f t="shared" si="54"/>
        <v>210.96979332273449</v>
      </c>
    </row>
    <row r="46" spans="1:25" s="154" customFormat="1" ht="33" customHeight="1" x14ac:dyDescent="0.25">
      <c r="A46" s="152">
        <f t="shared" si="55"/>
        <v>21</v>
      </c>
      <c r="B46" s="87" t="s">
        <v>58</v>
      </c>
      <c r="C46" s="32" t="s">
        <v>59</v>
      </c>
      <c r="D46" s="155">
        <v>500</v>
      </c>
      <c r="E46" s="155">
        <v>500</v>
      </c>
      <c r="F46" s="156">
        <f t="shared" si="10"/>
        <v>435.35</v>
      </c>
      <c r="G46" s="155">
        <v>0</v>
      </c>
      <c r="H46" s="155"/>
      <c r="I46" s="155">
        <v>0</v>
      </c>
      <c r="J46" s="155"/>
      <c r="K46" s="155"/>
      <c r="L46" s="186">
        <v>435.35</v>
      </c>
      <c r="M46" s="155">
        <v>0</v>
      </c>
      <c r="N46" s="155">
        <v>435</v>
      </c>
      <c r="O46" s="155">
        <f t="shared" si="52"/>
        <v>0.35000000000002274</v>
      </c>
      <c r="P46" s="192">
        <f t="shared" si="53"/>
        <v>100.08045977011494</v>
      </c>
      <c r="Q46" s="155">
        <f t="shared" si="11"/>
        <v>291.66666666666663</v>
      </c>
      <c r="R46" s="155">
        <f t="shared" si="48"/>
        <v>143.68333333333339</v>
      </c>
      <c r="S46" s="164">
        <f t="shared" si="35"/>
        <v>149.26285714285717</v>
      </c>
      <c r="T46" s="164">
        <f t="shared" si="36"/>
        <v>87.070000000000007</v>
      </c>
      <c r="U46" s="156">
        <v>419.18799999999999</v>
      </c>
      <c r="V46" s="157">
        <f t="shared" si="49"/>
        <v>16.162000000000035</v>
      </c>
      <c r="W46" s="189">
        <f t="shared" si="54"/>
        <v>103.8555493000754</v>
      </c>
    </row>
    <row r="47" spans="1:25" s="154" customFormat="1" ht="28.5" customHeight="1" x14ac:dyDescent="0.25">
      <c r="A47" s="152">
        <f t="shared" si="55"/>
        <v>22</v>
      </c>
      <c r="B47" s="71" t="s">
        <v>8</v>
      </c>
      <c r="C47" s="153" t="s">
        <v>20</v>
      </c>
      <c r="D47" s="155">
        <v>1700</v>
      </c>
      <c r="E47" s="155">
        <v>7717.0820000000003</v>
      </c>
      <c r="F47" s="156">
        <f t="shared" si="10"/>
        <v>11989.369000000001</v>
      </c>
      <c r="G47" s="155">
        <v>1821.1769999999999</v>
      </c>
      <c r="H47" s="155">
        <v>567.76099999999997</v>
      </c>
      <c r="I47" s="155">
        <v>735.09400000000005</v>
      </c>
      <c r="J47" s="155">
        <v>1343.0830000000001</v>
      </c>
      <c r="K47" s="155">
        <v>1663.97</v>
      </c>
      <c r="L47" s="186">
        <v>5534.8720000000003</v>
      </c>
      <c r="M47" s="155">
        <v>323.41199999999998</v>
      </c>
      <c r="N47" s="155">
        <v>7717.0820000000003</v>
      </c>
      <c r="O47" s="155">
        <f t="shared" si="52"/>
        <v>4272.2870000000003</v>
      </c>
      <c r="P47" s="164">
        <f t="shared" si="53"/>
        <v>155.36143065474747</v>
      </c>
      <c r="Q47" s="155">
        <f t="shared" si="11"/>
        <v>4501.631166666667</v>
      </c>
      <c r="R47" s="155">
        <f t="shared" si="48"/>
        <v>7487.7378333333336</v>
      </c>
      <c r="S47" s="164">
        <f t="shared" si="35"/>
        <v>266.33388112242426</v>
      </c>
      <c r="T47" s="164">
        <f t="shared" si="36"/>
        <v>155.36143065474747</v>
      </c>
      <c r="U47" s="156">
        <v>5555.5339999999997</v>
      </c>
      <c r="V47" s="157">
        <f t="shared" si="49"/>
        <v>6433.8350000000009</v>
      </c>
      <c r="W47" s="158">
        <f t="shared" si="54"/>
        <v>215.80947934077989</v>
      </c>
    </row>
    <row r="48" spans="1:25" s="154" customFormat="1" ht="136.5" x14ac:dyDescent="0.25">
      <c r="A48" s="152">
        <f t="shared" si="55"/>
        <v>23</v>
      </c>
      <c r="B48" s="71" t="s">
        <v>50</v>
      </c>
      <c r="C48" s="153" t="s">
        <v>47</v>
      </c>
      <c r="D48" s="155">
        <v>2500</v>
      </c>
      <c r="E48" s="155">
        <v>2539</v>
      </c>
      <c r="F48" s="156">
        <f t="shared" si="10"/>
        <v>2008.9459999999999</v>
      </c>
      <c r="G48" s="155">
        <v>69.647000000000006</v>
      </c>
      <c r="H48" s="155">
        <v>102.447</v>
      </c>
      <c r="I48" s="155">
        <v>78.858999999999995</v>
      </c>
      <c r="J48" s="155">
        <v>208.977</v>
      </c>
      <c r="K48" s="155">
        <v>459.92700000000002</v>
      </c>
      <c r="L48" s="186">
        <v>679.62599999999998</v>
      </c>
      <c r="M48" s="155">
        <v>409.46300000000002</v>
      </c>
      <c r="N48" s="155">
        <v>2005</v>
      </c>
      <c r="O48" s="155">
        <f t="shared" si="52"/>
        <v>3.9459999999999127</v>
      </c>
      <c r="P48" s="164">
        <f t="shared" si="53"/>
        <v>100.19680798004987</v>
      </c>
      <c r="Q48" s="155">
        <f t="shared" si="11"/>
        <v>1481.0833333333335</v>
      </c>
      <c r="R48" s="155">
        <f t="shared" si="48"/>
        <v>527.86266666666643</v>
      </c>
      <c r="S48" s="164">
        <f t="shared" si="35"/>
        <v>135.64030833286444</v>
      </c>
      <c r="T48" s="164">
        <f t="shared" si="36"/>
        <v>79.123513194170926</v>
      </c>
      <c r="U48" s="156">
        <v>2467.9850000000001</v>
      </c>
      <c r="V48" s="157">
        <f t="shared" si="49"/>
        <v>-459.03900000000021</v>
      </c>
      <c r="W48" s="158">
        <f t="shared" si="54"/>
        <v>81.400251622274851</v>
      </c>
    </row>
    <row r="49" spans="1:28" s="154" customFormat="1" ht="60.75" customHeight="1" x14ac:dyDescent="0.25">
      <c r="A49" s="152">
        <f t="shared" si="55"/>
        <v>24</v>
      </c>
      <c r="B49" s="71" t="s">
        <v>113</v>
      </c>
      <c r="C49" s="153" t="s">
        <v>112</v>
      </c>
      <c r="D49" s="155">
        <v>8.5</v>
      </c>
      <c r="E49" s="155">
        <v>85.564999999999998</v>
      </c>
      <c r="F49" s="156">
        <f t="shared" si="10"/>
        <v>85.634999999999991</v>
      </c>
      <c r="G49" s="155">
        <v>0.64500000000000002</v>
      </c>
      <c r="H49" s="155">
        <v>75.531999999999996</v>
      </c>
      <c r="I49" s="155">
        <v>0</v>
      </c>
      <c r="J49" s="155">
        <v>9.4580000000000002</v>
      </c>
      <c r="K49" s="155"/>
      <c r="L49" s="186">
        <v>0</v>
      </c>
      <c r="M49" s="155">
        <v>0</v>
      </c>
      <c r="N49" s="155">
        <v>76.165000000000006</v>
      </c>
      <c r="O49" s="155">
        <f t="shared" si="52"/>
        <v>9.4699999999999847</v>
      </c>
      <c r="P49" s="164">
        <f t="shared" si="53"/>
        <v>112.43353246241709</v>
      </c>
      <c r="Q49" s="155">
        <f t="shared" si="11"/>
        <v>49.912916666666661</v>
      </c>
      <c r="R49" s="155">
        <f t="shared" si="48"/>
        <v>35.72208333333333</v>
      </c>
      <c r="S49" s="164">
        <f t="shared" si="35"/>
        <v>171.56881568732209</v>
      </c>
      <c r="T49" s="164">
        <f t="shared" si="36"/>
        <v>100.08180915093787</v>
      </c>
      <c r="U49" s="156">
        <v>7.3230000000000004</v>
      </c>
      <c r="V49" s="157">
        <f t="shared" si="49"/>
        <v>78.311999999999983</v>
      </c>
      <c r="W49" s="158">
        <f t="shared" si="54"/>
        <v>1169.3977877918885</v>
      </c>
      <c r="Y49" s="65"/>
      <c r="Z49" s="65"/>
      <c r="AA49" s="66"/>
    </row>
    <row r="50" spans="1:28" s="154" customFormat="1" ht="39" x14ac:dyDescent="0.25">
      <c r="A50" s="152">
        <f t="shared" si="55"/>
        <v>25</v>
      </c>
      <c r="B50" s="71" t="s">
        <v>79</v>
      </c>
      <c r="C50" s="153" t="s">
        <v>78</v>
      </c>
      <c r="D50" s="155">
        <v>0.1</v>
      </c>
      <c r="E50" s="155">
        <v>0.1</v>
      </c>
      <c r="F50" s="156">
        <f t="shared" si="10"/>
        <v>0</v>
      </c>
      <c r="G50" s="155">
        <v>0</v>
      </c>
      <c r="H50" s="155"/>
      <c r="I50" s="155">
        <v>0</v>
      </c>
      <c r="J50" s="155"/>
      <c r="K50" s="155"/>
      <c r="L50" s="186">
        <v>0</v>
      </c>
      <c r="M50" s="155"/>
      <c r="N50" s="155">
        <v>0</v>
      </c>
      <c r="O50" s="155">
        <f t="shared" si="52"/>
        <v>0</v>
      </c>
      <c r="P50" s="164"/>
      <c r="Q50" s="155">
        <f t="shared" si="11"/>
        <v>5.8333333333333334E-2</v>
      </c>
      <c r="R50" s="155">
        <f t="shared" si="48"/>
        <v>-5.8333333333333334E-2</v>
      </c>
      <c r="S50" s="164">
        <f t="shared" si="35"/>
        <v>0</v>
      </c>
      <c r="T50" s="164">
        <f t="shared" si="36"/>
        <v>0</v>
      </c>
      <c r="U50" s="156">
        <v>0</v>
      </c>
      <c r="V50" s="157">
        <f t="shared" si="49"/>
        <v>0</v>
      </c>
      <c r="W50" s="158"/>
    </row>
    <row r="51" spans="1:28" s="74" customFormat="1" ht="39.75" customHeight="1" x14ac:dyDescent="0.3">
      <c r="A51" s="211" t="s">
        <v>145</v>
      </c>
      <c r="B51" s="211"/>
      <c r="C51" s="211"/>
      <c r="D51" s="175">
        <f>D7+D8+D9+D14+D22+D28+D29+D30+D31+D32+D33+D34+D37+D43+D44+D45+D46+D47+D48+D50+D49+D36+D35+D42</f>
        <v>6249303.0779999988</v>
      </c>
      <c r="E51" s="175">
        <f>E7+E8+E9+E14+E22+E28+E29+E30+E31+E32+E33+E34+E37+E43+E44+E45+E46+E47+E48+E50+E49+E36+E35+E42</f>
        <v>6552356.6449999996</v>
      </c>
      <c r="F51" s="175">
        <f t="shared" si="10"/>
        <v>3831764.0420000004</v>
      </c>
      <c r="G51" s="175">
        <f t="shared" ref="G51:K51" si="56">G7+G8+G9+G14+G22+G28+G29+G30+G31+G32+G33+G34+G37+G43+G44+G45+G46+G47+G48+G50+G49+G36+G35+G21</f>
        <v>508078.70500000002</v>
      </c>
      <c r="H51" s="175">
        <f t="shared" si="56"/>
        <v>539626.52300000028</v>
      </c>
      <c r="I51" s="175">
        <f t="shared" si="56"/>
        <v>467582.87800000003</v>
      </c>
      <c r="J51" s="175">
        <f t="shared" si="56"/>
        <v>584664.69099999999</v>
      </c>
      <c r="K51" s="175">
        <f t="shared" si="56"/>
        <v>554426.73200000008</v>
      </c>
      <c r="L51" s="175">
        <f t="shared" ref="L51" si="57">L7+L8+L9+L14+L22+L28+L29+L30+L31+L32+L33+L34+L37+L43+L44+L45+L46+L47+L48+L50+L49+L36+L35+L21</f>
        <v>529850.821</v>
      </c>
      <c r="M51" s="175">
        <f>M7+M8+M9+M14+M22+M28+M29+M30+M31+M32+M33+M34+M37+M43+M44+M45+M46+M47+M48+M50+M49+M36+M35+M21+M42</f>
        <v>647533.69200000004</v>
      </c>
      <c r="N51" s="175">
        <f>N7+N8+N9+N14+N22+N28+N29+N30+N31+N32+N33+N34+N37+N43+N44+N45+N46+N47+N48+N50+N49+N36+N35+N42</f>
        <v>3582847.4939999999</v>
      </c>
      <c r="O51" s="175">
        <f t="shared" si="52"/>
        <v>248916.54800000042</v>
      </c>
      <c r="P51" s="143">
        <f t="shared" ref="P51:P58" si="58">F51/N51*100</f>
        <v>106.94745027291415</v>
      </c>
      <c r="Q51" s="175">
        <f>Q7+Q8+Q9+Q14+Q22+Q28+Q29+Q30+Q31+Q32+Q33+Q34+Q37+Q43+Q44+Q45+Q46+Q47+Q48+Q50+Q49+Q36+Q35+Q42</f>
        <v>3822208.0429166658</v>
      </c>
      <c r="R51" s="175">
        <f t="shared" si="48"/>
        <v>9555.9990833345801</v>
      </c>
      <c r="S51" s="143">
        <f t="shared" si="35"/>
        <v>100.25001253139645</v>
      </c>
      <c r="T51" s="143">
        <f t="shared" si="36"/>
        <v>58.479173976647914</v>
      </c>
      <c r="U51" s="175">
        <f>U7+U8+U9+U14+U22+U28+U29+U30+U31+U32+U33+U34+U37+U43+U44+U45+U46+U47+U48+U50+U49+U36+U35+U21+U42</f>
        <v>3189316.226999999</v>
      </c>
      <c r="V51" s="72">
        <f t="shared" si="49"/>
        <v>642447.81500000134</v>
      </c>
      <c r="W51" s="73">
        <f>F51/U51*100</f>
        <v>120.14374772752822</v>
      </c>
      <c r="X51" s="175"/>
      <c r="Y51" s="75"/>
      <c r="AB51" s="75"/>
    </row>
    <row r="52" spans="1:28" s="180" customFormat="1" ht="117" x14ac:dyDescent="0.25">
      <c r="A52" s="181">
        <v>1</v>
      </c>
      <c r="B52" s="185" t="s">
        <v>189</v>
      </c>
      <c r="C52" s="182" t="s">
        <v>190</v>
      </c>
      <c r="D52" s="191"/>
      <c r="E52" s="191">
        <v>13299</v>
      </c>
      <c r="F52" s="187">
        <f t="shared" si="10"/>
        <v>9629.6</v>
      </c>
      <c r="G52" s="186"/>
      <c r="H52" s="186"/>
      <c r="I52" s="186"/>
      <c r="J52" s="186"/>
      <c r="K52" s="186"/>
      <c r="L52" s="186">
        <v>5960.1</v>
      </c>
      <c r="M52" s="186">
        <v>3669.5</v>
      </c>
      <c r="N52" s="186">
        <v>9629.6</v>
      </c>
      <c r="O52" s="186">
        <f t="shared" ref="O52" si="59">F52-N52</f>
        <v>0</v>
      </c>
      <c r="P52" s="192">
        <f t="shared" ref="P52" si="60">F52/N52*100</f>
        <v>100</v>
      </c>
      <c r="Q52" s="186">
        <f t="shared" ref="Q52:Q53" si="61">N52</f>
        <v>9629.6</v>
      </c>
      <c r="R52" s="186">
        <f t="shared" ref="R52:R53" si="62">F52-Q52</f>
        <v>0</v>
      </c>
      <c r="S52" s="192">
        <f t="shared" ref="S52" si="63">F52/Q52*100</f>
        <v>100</v>
      </c>
      <c r="T52" s="192">
        <f t="shared" si="36"/>
        <v>72.408451763290472</v>
      </c>
      <c r="U52" s="187"/>
      <c r="V52" s="188">
        <f t="shared" si="49"/>
        <v>9629.6</v>
      </c>
      <c r="W52" s="189"/>
      <c r="X52" s="183"/>
      <c r="Y52" s="183"/>
      <c r="Z52" s="183"/>
      <c r="AA52" s="184"/>
    </row>
    <row r="53" spans="1:28" s="180" customFormat="1" ht="58.5" x14ac:dyDescent="0.25">
      <c r="A53" s="181">
        <f>A52+1</f>
        <v>2</v>
      </c>
      <c r="B53" s="185" t="s">
        <v>195</v>
      </c>
      <c r="C53" s="182" t="s">
        <v>196</v>
      </c>
      <c r="D53" s="191"/>
      <c r="E53" s="191"/>
      <c r="F53" s="187">
        <f t="shared" si="10"/>
        <v>0</v>
      </c>
      <c r="G53" s="186"/>
      <c r="H53" s="186"/>
      <c r="I53" s="186"/>
      <c r="J53" s="186"/>
      <c r="K53" s="186"/>
      <c r="L53" s="186"/>
      <c r="M53" s="186"/>
      <c r="N53" s="186"/>
      <c r="O53" s="186"/>
      <c r="P53" s="192"/>
      <c r="Q53" s="186">
        <f t="shared" si="61"/>
        <v>0</v>
      </c>
      <c r="R53" s="186">
        <f t="shared" si="62"/>
        <v>0</v>
      </c>
      <c r="S53" s="192"/>
      <c r="T53" s="192"/>
      <c r="U53" s="187">
        <v>434.2</v>
      </c>
      <c r="V53" s="188">
        <f t="shared" si="49"/>
        <v>-434.2</v>
      </c>
      <c r="W53" s="189"/>
      <c r="X53" s="183"/>
      <c r="Y53" s="183"/>
      <c r="Z53" s="183"/>
      <c r="AA53" s="184"/>
    </row>
    <row r="54" spans="1:28" s="9" customFormat="1" ht="23.25" x14ac:dyDescent="0.25">
      <c r="A54" s="181">
        <f t="shared" ref="A54:A56" si="64">A53+1</f>
        <v>3</v>
      </c>
      <c r="B54" s="51" t="s">
        <v>132</v>
      </c>
      <c r="C54" s="24" t="s">
        <v>52</v>
      </c>
      <c r="D54" s="160">
        <v>599998.4</v>
      </c>
      <c r="E54" s="160">
        <v>599998.4</v>
      </c>
      <c r="F54" s="156">
        <f t="shared" si="10"/>
        <v>568558.5</v>
      </c>
      <c r="G54" s="155">
        <v>68639.8</v>
      </c>
      <c r="H54" s="155">
        <v>68639.8</v>
      </c>
      <c r="I54" s="155">
        <v>68639.8</v>
      </c>
      <c r="J54" s="155">
        <v>68639.8</v>
      </c>
      <c r="K54" s="155">
        <v>87479.8</v>
      </c>
      <c r="L54" s="186">
        <v>175079.6</v>
      </c>
      <c r="M54" s="155">
        <v>31439.9</v>
      </c>
      <c r="N54" s="155">
        <v>568558.5</v>
      </c>
      <c r="O54" s="155">
        <f t="shared" si="52"/>
        <v>0</v>
      </c>
      <c r="P54" s="164">
        <f t="shared" si="58"/>
        <v>100</v>
      </c>
      <c r="Q54" s="155">
        <f>N54</f>
        <v>568558.5</v>
      </c>
      <c r="R54" s="155">
        <f t="shared" si="48"/>
        <v>0</v>
      </c>
      <c r="S54" s="164">
        <f t="shared" si="35"/>
        <v>100</v>
      </c>
      <c r="T54" s="164">
        <f>F54/E54*100</f>
        <v>94.76000269334051</v>
      </c>
      <c r="U54" s="156">
        <v>543007.20000000007</v>
      </c>
      <c r="V54" s="157">
        <f t="shared" si="49"/>
        <v>25551.29999999993</v>
      </c>
      <c r="W54" s="158">
        <f>F54/U54*100</f>
        <v>104.70551771689213</v>
      </c>
      <c r="X54" s="37"/>
      <c r="Y54" s="37"/>
      <c r="Z54" s="37"/>
      <c r="AA54" s="39"/>
    </row>
    <row r="55" spans="1:28" s="9" customFormat="1" ht="39" x14ac:dyDescent="0.25">
      <c r="A55" s="181">
        <f t="shared" si="64"/>
        <v>4</v>
      </c>
      <c r="B55" s="51" t="s">
        <v>158</v>
      </c>
      <c r="C55" s="24" t="s">
        <v>157</v>
      </c>
      <c r="D55" s="160"/>
      <c r="E55" s="160">
        <v>3529.8</v>
      </c>
      <c r="F55" s="156">
        <f t="shared" si="10"/>
        <v>2118</v>
      </c>
      <c r="G55" s="155">
        <v>353</v>
      </c>
      <c r="H55" s="155">
        <v>353</v>
      </c>
      <c r="I55" s="155">
        <v>353</v>
      </c>
      <c r="J55" s="155">
        <v>353</v>
      </c>
      <c r="K55" s="155">
        <v>353</v>
      </c>
      <c r="L55" s="186">
        <v>353</v>
      </c>
      <c r="M55" s="155">
        <v>0</v>
      </c>
      <c r="N55" s="155">
        <v>2118</v>
      </c>
      <c r="O55" s="155">
        <f t="shared" si="52"/>
        <v>0</v>
      </c>
      <c r="P55" s="164">
        <f t="shared" si="58"/>
        <v>100</v>
      </c>
      <c r="Q55" s="155">
        <f t="shared" ref="Q55:Q67" si="65">N55</f>
        <v>2118</v>
      </c>
      <c r="R55" s="155">
        <f t="shared" ref="R55:R67" si="66">F55-Q55</f>
        <v>0</v>
      </c>
      <c r="S55" s="164">
        <f t="shared" ref="S55:S67" si="67">F55/Q55*100</f>
        <v>100</v>
      </c>
      <c r="T55" s="164">
        <f t="shared" si="36"/>
        <v>60.00339962604113</v>
      </c>
      <c r="U55" s="156"/>
      <c r="V55" s="157">
        <f t="shared" si="49"/>
        <v>2118</v>
      </c>
      <c r="W55" s="158"/>
      <c r="X55" s="37"/>
      <c r="Y55" s="37"/>
      <c r="Z55" s="37"/>
      <c r="AA55" s="39"/>
    </row>
    <row r="56" spans="1:28" s="9" customFormat="1" ht="58.5" x14ac:dyDescent="0.25">
      <c r="A56" s="181">
        <f t="shared" si="64"/>
        <v>5</v>
      </c>
      <c r="B56" s="51" t="s">
        <v>163</v>
      </c>
      <c r="C56" s="24" t="s">
        <v>162</v>
      </c>
      <c r="D56" s="160"/>
      <c r="E56" s="160">
        <v>25364.7</v>
      </c>
      <c r="F56" s="156">
        <f t="shared" si="10"/>
        <v>21495.599999999999</v>
      </c>
      <c r="G56" s="155"/>
      <c r="H56" s="155"/>
      <c r="I56" s="155"/>
      <c r="J56" s="155"/>
      <c r="K56" s="155">
        <v>7165.2</v>
      </c>
      <c r="L56" s="186">
        <v>7165.2</v>
      </c>
      <c r="M56" s="155">
        <v>7165.2</v>
      </c>
      <c r="N56" s="155">
        <v>21495.599999999999</v>
      </c>
      <c r="O56" s="155">
        <f t="shared" si="52"/>
        <v>0</v>
      </c>
      <c r="P56" s="164">
        <f t="shared" si="58"/>
        <v>100</v>
      </c>
      <c r="Q56" s="155">
        <f t="shared" si="65"/>
        <v>21495.599999999999</v>
      </c>
      <c r="R56" s="155">
        <f t="shared" si="66"/>
        <v>0</v>
      </c>
      <c r="S56" s="164">
        <f t="shared" si="67"/>
        <v>100</v>
      </c>
      <c r="T56" s="164">
        <f t="shared" si="36"/>
        <v>84.746123549657582</v>
      </c>
      <c r="U56" s="156"/>
      <c r="V56" s="157">
        <f t="shared" si="49"/>
        <v>21495.599999999999</v>
      </c>
      <c r="W56" s="158"/>
      <c r="X56" s="37"/>
      <c r="Y56" s="37"/>
      <c r="Z56" s="37"/>
      <c r="AA56" s="39"/>
    </row>
    <row r="57" spans="1:28" s="9" customFormat="1" ht="39" x14ac:dyDescent="0.25">
      <c r="A57" s="23">
        <f t="shared" ref="A57:A68" si="68">A56+1</f>
        <v>6</v>
      </c>
      <c r="B57" s="51" t="s">
        <v>160</v>
      </c>
      <c r="C57" s="24" t="s">
        <v>159</v>
      </c>
      <c r="D57" s="160"/>
      <c r="E57" s="160">
        <v>37282</v>
      </c>
      <c r="F57" s="156">
        <f t="shared" si="10"/>
        <v>37282</v>
      </c>
      <c r="G57" s="155">
        <v>6048.4</v>
      </c>
      <c r="H57" s="155">
        <v>6377</v>
      </c>
      <c r="I57" s="155">
        <v>6212.7</v>
      </c>
      <c r="J57" s="155">
        <v>6212.7</v>
      </c>
      <c r="K57" s="155">
        <v>6212.7</v>
      </c>
      <c r="L57" s="186">
        <v>6218.5</v>
      </c>
      <c r="M57" s="155">
        <v>0</v>
      </c>
      <c r="N57" s="155">
        <v>37282</v>
      </c>
      <c r="O57" s="155">
        <f>F57-N57</f>
        <v>0</v>
      </c>
      <c r="P57" s="164">
        <f t="shared" si="58"/>
        <v>100</v>
      </c>
      <c r="Q57" s="155">
        <f t="shared" si="65"/>
        <v>37282</v>
      </c>
      <c r="R57" s="155">
        <f t="shared" si="66"/>
        <v>0</v>
      </c>
      <c r="S57" s="164">
        <f t="shared" si="67"/>
        <v>100</v>
      </c>
      <c r="T57" s="164">
        <f t="shared" si="36"/>
        <v>100</v>
      </c>
      <c r="U57" s="156"/>
      <c r="V57" s="157">
        <f t="shared" si="49"/>
        <v>37282</v>
      </c>
      <c r="W57" s="158"/>
      <c r="X57" s="37"/>
      <c r="Y57" s="37"/>
      <c r="Z57" s="37"/>
      <c r="AA57" s="39"/>
    </row>
    <row r="58" spans="1:28" s="9" customFormat="1" ht="23.25" x14ac:dyDescent="0.25">
      <c r="A58" s="181">
        <f t="shared" si="68"/>
        <v>7</v>
      </c>
      <c r="B58" s="51" t="s">
        <v>164</v>
      </c>
      <c r="C58" s="24" t="s">
        <v>165</v>
      </c>
      <c r="D58" s="160"/>
      <c r="E58" s="160">
        <v>1795.681</v>
      </c>
      <c r="F58" s="156">
        <f t="shared" si="10"/>
        <v>1795.681</v>
      </c>
      <c r="G58" s="155"/>
      <c r="H58" s="155"/>
      <c r="I58" s="155">
        <v>337.25700000000001</v>
      </c>
      <c r="J58" s="155">
        <v>667.202</v>
      </c>
      <c r="K58" s="155">
        <v>791.22199999999998</v>
      </c>
      <c r="L58" s="186"/>
      <c r="M58" s="155">
        <v>0</v>
      </c>
      <c r="N58" s="155">
        <v>1795.681</v>
      </c>
      <c r="O58" s="155">
        <f>F58-N58</f>
        <v>0</v>
      </c>
      <c r="P58" s="164">
        <f t="shared" si="58"/>
        <v>100</v>
      </c>
      <c r="Q58" s="155">
        <f t="shared" si="65"/>
        <v>1795.681</v>
      </c>
      <c r="R58" s="155">
        <f t="shared" si="66"/>
        <v>0</v>
      </c>
      <c r="S58" s="164">
        <f t="shared" si="67"/>
        <v>100</v>
      </c>
      <c r="T58" s="164">
        <f t="shared" ref="T58" si="69">F58/E58*100</f>
        <v>100</v>
      </c>
      <c r="U58" s="156">
        <v>4050.5970000000002</v>
      </c>
      <c r="V58" s="157">
        <f t="shared" si="49"/>
        <v>-2254.9160000000002</v>
      </c>
      <c r="W58" s="158">
        <f>F58/U58*100</f>
        <v>44.331267711895308</v>
      </c>
      <c r="X58" s="37"/>
      <c r="Y58" s="37"/>
      <c r="Z58" s="37"/>
      <c r="AA58" s="39"/>
    </row>
    <row r="59" spans="1:28" s="180" customFormat="1" ht="312" x14ac:dyDescent="0.25">
      <c r="A59" s="181">
        <f t="shared" si="68"/>
        <v>8</v>
      </c>
      <c r="B59" s="185" t="s">
        <v>192</v>
      </c>
      <c r="C59" s="182" t="s">
        <v>191</v>
      </c>
      <c r="D59" s="191"/>
      <c r="E59" s="191">
        <v>137410.092</v>
      </c>
      <c r="F59" s="187">
        <f t="shared" si="10"/>
        <v>0</v>
      </c>
      <c r="G59" s="186"/>
      <c r="H59" s="186"/>
      <c r="I59" s="186"/>
      <c r="J59" s="186"/>
      <c r="K59" s="186"/>
      <c r="L59" s="186"/>
      <c r="M59" s="186"/>
      <c r="N59" s="186"/>
      <c r="O59" s="186">
        <f t="shared" ref="O59:O62" si="70">F59-N59</f>
        <v>0</v>
      </c>
      <c r="P59" s="192"/>
      <c r="Q59" s="186">
        <f t="shared" ref="Q59:Q62" si="71">N59</f>
        <v>0</v>
      </c>
      <c r="R59" s="186">
        <f t="shared" ref="R59:R62" si="72">F59-Q59</f>
        <v>0</v>
      </c>
      <c r="S59" s="192"/>
      <c r="T59" s="192"/>
      <c r="U59" s="187"/>
      <c r="V59" s="188">
        <f t="shared" ref="V59:V62" si="73">F59-U59</f>
        <v>0</v>
      </c>
      <c r="W59" s="189"/>
      <c r="X59" s="183"/>
      <c r="Y59" s="183"/>
      <c r="Z59" s="183"/>
      <c r="AA59" s="184"/>
    </row>
    <row r="60" spans="1:28" s="180" customFormat="1" ht="312" x14ac:dyDescent="0.25">
      <c r="A60" s="181">
        <f t="shared" si="68"/>
        <v>9</v>
      </c>
      <c r="B60" s="185" t="s">
        <v>206</v>
      </c>
      <c r="C60" s="182">
        <v>41050400</v>
      </c>
      <c r="D60" s="191"/>
      <c r="E60" s="191"/>
      <c r="F60" s="187">
        <f t="shared" si="10"/>
        <v>0</v>
      </c>
      <c r="G60" s="186"/>
      <c r="H60" s="186"/>
      <c r="I60" s="186"/>
      <c r="J60" s="186"/>
      <c r="K60" s="186"/>
      <c r="L60" s="186"/>
      <c r="M60" s="186"/>
      <c r="N60" s="186"/>
      <c r="O60" s="186">
        <f t="shared" si="70"/>
        <v>0</v>
      </c>
      <c r="P60" s="192"/>
      <c r="Q60" s="186">
        <f t="shared" si="71"/>
        <v>0</v>
      </c>
      <c r="R60" s="186">
        <f t="shared" si="72"/>
        <v>0</v>
      </c>
      <c r="S60" s="192"/>
      <c r="T60" s="192"/>
      <c r="U60" s="187">
        <v>76788.573000000004</v>
      </c>
      <c r="V60" s="188">
        <f t="shared" si="73"/>
        <v>-76788.573000000004</v>
      </c>
      <c r="W60" s="189">
        <f t="shared" ref="W60:W62" si="74">F60/U60*100</f>
        <v>0</v>
      </c>
      <c r="X60" s="183"/>
      <c r="Y60" s="183"/>
      <c r="Z60" s="183"/>
      <c r="AA60" s="184"/>
    </row>
    <row r="61" spans="1:28" s="180" customFormat="1" ht="214.5" x14ac:dyDescent="0.25">
      <c r="A61" s="181">
        <f t="shared" si="68"/>
        <v>10</v>
      </c>
      <c r="B61" s="185" t="s">
        <v>204</v>
      </c>
      <c r="C61" s="182">
        <v>41050500</v>
      </c>
      <c r="D61" s="191"/>
      <c r="E61" s="191"/>
      <c r="F61" s="187">
        <f t="shared" si="10"/>
        <v>0</v>
      </c>
      <c r="G61" s="186"/>
      <c r="H61" s="186"/>
      <c r="I61" s="186"/>
      <c r="J61" s="186"/>
      <c r="K61" s="186"/>
      <c r="L61" s="186"/>
      <c r="M61" s="186"/>
      <c r="N61" s="186"/>
      <c r="O61" s="186">
        <f t="shared" si="70"/>
        <v>0</v>
      </c>
      <c r="P61" s="192"/>
      <c r="Q61" s="186">
        <f t="shared" si="71"/>
        <v>0</v>
      </c>
      <c r="R61" s="186">
        <f t="shared" si="72"/>
        <v>0</v>
      </c>
      <c r="S61" s="192"/>
      <c r="T61" s="192"/>
      <c r="U61" s="187">
        <v>6536.9610000000002</v>
      </c>
      <c r="V61" s="188">
        <f t="shared" si="73"/>
        <v>-6536.9610000000002</v>
      </c>
      <c r="W61" s="189">
        <f t="shared" si="74"/>
        <v>0</v>
      </c>
      <c r="X61" s="183"/>
      <c r="Y61" s="183"/>
      <c r="Z61" s="183"/>
      <c r="AA61" s="184"/>
    </row>
    <row r="62" spans="1:28" s="180" customFormat="1" ht="312" x14ac:dyDescent="0.25">
      <c r="A62" s="181">
        <f t="shared" si="68"/>
        <v>11</v>
      </c>
      <c r="B62" s="185" t="s">
        <v>205</v>
      </c>
      <c r="C62" s="182">
        <v>41050600</v>
      </c>
      <c r="D62" s="191"/>
      <c r="E62" s="191"/>
      <c r="F62" s="187">
        <f t="shared" si="10"/>
        <v>0</v>
      </c>
      <c r="G62" s="186"/>
      <c r="H62" s="186"/>
      <c r="I62" s="186"/>
      <c r="J62" s="186"/>
      <c r="K62" s="186"/>
      <c r="L62" s="186"/>
      <c r="M62" s="186"/>
      <c r="N62" s="186"/>
      <c r="O62" s="186">
        <f t="shared" si="70"/>
        <v>0</v>
      </c>
      <c r="P62" s="192"/>
      <c r="Q62" s="186">
        <f t="shared" si="71"/>
        <v>0</v>
      </c>
      <c r="R62" s="186">
        <f t="shared" si="72"/>
        <v>0</v>
      </c>
      <c r="S62" s="192"/>
      <c r="T62" s="192"/>
      <c r="U62" s="187">
        <v>18096.772000000001</v>
      </c>
      <c r="V62" s="188">
        <f t="shared" si="73"/>
        <v>-18096.772000000001</v>
      </c>
      <c r="W62" s="189">
        <f t="shared" si="74"/>
        <v>0</v>
      </c>
      <c r="X62" s="183"/>
      <c r="Y62" s="183"/>
      <c r="Z62" s="183"/>
      <c r="AA62" s="184"/>
    </row>
    <row r="63" spans="1:28" s="9" customFormat="1" ht="39" x14ac:dyDescent="0.25">
      <c r="A63" s="181">
        <f t="shared" si="68"/>
        <v>12</v>
      </c>
      <c r="B63" s="135" t="s">
        <v>133</v>
      </c>
      <c r="C63" s="115" t="s">
        <v>109</v>
      </c>
      <c r="D63" s="160">
        <v>18676.11</v>
      </c>
      <c r="E63" s="160">
        <v>18676.11</v>
      </c>
      <c r="F63" s="156">
        <f t="shared" si="10"/>
        <v>17697.317999999999</v>
      </c>
      <c r="G63" s="155">
        <v>2136.527</v>
      </c>
      <c r="H63" s="155">
        <v>2136.527</v>
      </c>
      <c r="I63" s="155">
        <v>2136.527</v>
      </c>
      <c r="J63" s="155">
        <v>2136.527</v>
      </c>
      <c r="K63" s="155">
        <v>2722.953</v>
      </c>
      <c r="L63" s="186">
        <v>5449.6769999999997</v>
      </c>
      <c r="M63" s="155">
        <v>978.58</v>
      </c>
      <c r="N63" s="155">
        <v>17697.317999999999</v>
      </c>
      <c r="O63" s="155">
        <f t="shared" ref="O63:O76" si="75">F63-N63</f>
        <v>0</v>
      </c>
      <c r="P63" s="164">
        <f t="shared" ref="P63:P68" si="76">F63/N63*100</f>
        <v>100</v>
      </c>
      <c r="Q63" s="155">
        <f t="shared" si="65"/>
        <v>17697.317999999999</v>
      </c>
      <c r="R63" s="155">
        <f t="shared" si="66"/>
        <v>0</v>
      </c>
      <c r="S63" s="164">
        <f t="shared" si="67"/>
        <v>100</v>
      </c>
      <c r="T63" s="164">
        <f t="shared" ref="T63:T71" si="77">F63/E63*100</f>
        <v>94.759122750936882</v>
      </c>
      <c r="U63" s="156">
        <v>14475.566000000001</v>
      </c>
      <c r="V63" s="157">
        <f t="shared" si="49"/>
        <v>3221.7519999999986</v>
      </c>
      <c r="W63" s="158">
        <f>F63/U63*100</f>
        <v>122.25648378792233</v>
      </c>
    </row>
    <row r="64" spans="1:28" s="180" customFormat="1" ht="58.5" x14ac:dyDescent="0.25">
      <c r="A64" s="181">
        <f t="shared" si="68"/>
        <v>13</v>
      </c>
      <c r="B64" s="135" t="s">
        <v>207</v>
      </c>
      <c r="C64" s="115">
        <v>41051200</v>
      </c>
      <c r="D64" s="191"/>
      <c r="E64" s="191"/>
      <c r="F64" s="187"/>
      <c r="G64" s="186"/>
      <c r="H64" s="186"/>
      <c r="I64" s="186"/>
      <c r="J64" s="186"/>
      <c r="K64" s="186"/>
      <c r="L64" s="186"/>
      <c r="M64" s="186"/>
      <c r="N64" s="186"/>
      <c r="O64" s="186"/>
      <c r="P64" s="192"/>
      <c r="Q64" s="186"/>
      <c r="R64" s="186"/>
      <c r="S64" s="192"/>
      <c r="T64" s="192"/>
      <c r="U64" s="187">
        <v>1977.5</v>
      </c>
      <c r="V64" s="188">
        <f t="shared" ref="V64:V65" si="78">F64-U64</f>
        <v>-1977.5</v>
      </c>
      <c r="W64" s="189">
        <f t="shared" ref="W64:W65" si="79">F64/U64*100</f>
        <v>0</v>
      </c>
    </row>
    <row r="65" spans="1:25" s="180" customFormat="1" ht="58.5" x14ac:dyDescent="0.25">
      <c r="A65" s="181">
        <f t="shared" si="68"/>
        <v>14</v>
      </c>
      <c r="B65" s="135" t="s">
        <v>208</v>
      </c>
      <c r="C65" s="115" t="s">
        <v>209</v>
      </c>
      <c r="D65" s="191"/>
      <c r="E65" s="191"/>
      <c r="F65" s="187"/>
      <c r="G65" s="186"/>
      <c r="H65" s="186"/>
      <c r="I65" s="186"/>
      <c r="J65" s="186"/>
      <c r="K65" s="186"/>
      <c r="L65" s="186"/>
      <c r="M65" s="186"/>
      <c r="N65" s="186"/>
      <c r="O65" s="186"/>
      <c r="P65" s="192"/>
      <c r="Q65" s="186"/>
      <c r="R65" s="186"/>
      <c r="S65" s="192"/>
      <c r="T65" s="192"/>
      <c r="U65" s="187">
        <v>755.755</v>
      </c>
      <c r="V65" s="188">
        <f t="shared" si="78"/>
        <v>-755.755</v>
      </c>
      <c r="W65" s="189">
        <f t="shared" si="79"/>
        <v>0</v>
      </c>
    </row>
    <row r="66" spans="1:25" s="9" customFormat="1" ht="58.5" x14ac:dyDescent="0.25">
      <c r="A66" s="181">
        <f t="shared" si="68"/>
        <v>15</v>
      </c>
      <c r="B66" s="135" t="s">
        <v>184</v>
      </c>
      <c r="C66" s="115" t="s">
        <v>185</v>
      </c>
      <c r="D66" s="160"/>
      <c r="E66" s="160">
        <v>79.055999999999997</v>
      </c>
      <c r="F66" s="156">
        <f t="shared" si="10"/>
        <v>35.136000000000003</v>
      </c>
      <c r="G66" s="155"/>
      <c r="H66" s="155"/>
      <c r="I66" s="155"/>
      <c r="J66" s="155">
        <v>8.7840000000000007</v>
      </c>
      <c r="K66" s="155">
        <v>8.7840000000000007</v>
      </c>
      <c r="L66" s="186">
        <v>8.7840000000000007</v>
      </c>
      <c r="M66" s="155">
        <v>8.7840000000000007</v>
      </c>
      <c r="N66" s="155">
        <v>35.136000000000003</v>
      </c>
      <c r="O66" s="155">
        <f t="shared" ref="O66" si="80">F66-N66</f>
        <v>0</v>
      </c>
      <c r="P66" s="164">
        <f t="shared" ref="P66" si="81">F66/N66*100</f>
        <v>100</v>
      </c>
      <c r="Q66" s="155">
        <f t="shared" si="65"/>
        <v>35.136000000000003</v>
      </c>
      <c r="R66" s="155">
        <f t="shared" si="66"/>
        <v>0</v>
      </c>
      <c r="S66" s="164">
        <f t="shared" si="67"/>
        <v>100</v>
      </c>
      <c r="T66" s="164">
        <f t="shared" si="77"/>
        <v>44.44444444444445</v>
      </c>
      <c r="U66" s="156">
        <v>51.972000000000001</v>
      </c>
      <c r="V66" s="157">
        <f t="shared" ref="V66" si="82">F66-U66</f>
        <v>-16.835999999999999</v>
      </c>
      <c r="W66" s="158">
        <f>F66/U66*100</f>
        <v>67.605633802816897</v>
      </c>
    </row>
    <row r="67" spans="1:25" s="9" customFormat="1" ht="97.5" x14ac:dyDescent="0.25">
      <c r="A67" s="23">
        <f t="shared" si="68"/>
        <v>16</v>
      </c>
      <c r="B67" s="135" t="s">
        <v>170</v>
      </c>
      <c r="C67" s="115">
        <v>41059300</v>
      </c>
      <c r="D67" s="160"/>
      <c r="E67" s="160">
        <v>3095.0160000000001</v>
      </c>
      <c r="F67" s="156">
        <f t="shared" si="10"/>
        <v>2708.1390000000001</v>
      </c>
      <c r="G67" s="155">
        <v>0</v>
      </c>
      <c r="H67" s="155">
        <v>773.75400000000002</v>
      </c>
      <c r="I67" s="155">
        <v>386.87700000000001</v>
      </c>
      <c r="J67" s="155">
        <v>386.87700000000001</v>
      </c>
      <c r="K67" s="155">
        <v>386.87700000000001</v>
      </c>
      <c r="L67" s="186">
        <v>386.87700000000001</v>
      </c>
      <c r="M67" s="155">
        <v>386.87700000000001</v>
      </c>
      <c r="N67" s="155">
        <v>2708.1390000000001</v>
      </c>
      <c r="O67" s="155">
        <f t="shared" si="75"/>
        <v>0</v>
      </c>
      <c r="P67" s="164">
        <f t="shared" si="76"/>
        <v>100</v>
      </c>
      <c r="Q67" s="155">
        <f t="shared" si="65"/>
        <v>2708.1390000000001</v>
      </c>
      <c r="R67" s="155">
        <f t="shared" si="66"/>
        <v>0</v>
      </c>
      <c r="S67" s="164">
        <f t="shared" si="67"/>
        <v>100</v>
      </c>
      <c r="T67" s="164">
        <f t="shared" si="77"/>
        <v>87.5</v>
      </c>
      <c r="U67" s="156">
        <v>0</v>
      </c>
      <c r="V67" s="157">
        <f t="shared" si="49"/>
        <v>2708.1390000000001</v>
      </c>
      <c r="W67" s="158"/>
    </row>
    <row r="68" spans="1:25" s="9" customFormat="1" ht="23.25" x14ac:dyDescent="0.25">
      <c r="A68" s="23">
        <f t="shared" si="68"/>
        <v>17</v>
      </c>
      <c r="B68" s="136" t="s">
        <v>134</v>
      </c>
      <c r="C68" s="115" t="s">
        <v>101</v>
      </c>
      <c r="D68" s="160">
        <f>SUM(D69:D75)</f>
        <v>1644</v>
      </c>
      <c r="E68" s="160">
        <f>SUM(E69:E75)</f>
        <v>3062.1219999999998</v>
      </c>
      <c r="F68" s="156">
        <f t="shared" si="10"/>
        <v>2108.2699999999995</v>
      </c>
      <c r="G68" s="155">
        <f t="shared" ref="G68:N68" si="83">SUM(G69:G75)</f>
        <v>0</v>
      </c>
      <c r="H68" s="155">
        <f t="shared" si="83"/>
        <v>258</v>
      </c>
      <c r="I68" s="155">
        <f t="shared" si="83"/>
        <v>399.90500000000003</v>
      </c>
      <c r="J68" s="155">
        <f t="shared" si="83"/>
        <v>540.26599999999996</v>
      </c>
      <c r="K68" s="155">
        <f t="shared" ref="K68:L68" si="84">SUM(K69:K75)</f>
        <v>290.60599999999999</v>
      </c>
      <c r="L68" s="186">
        <f t="shared" si="84"/>
        <v>274.19499999999999</v>
      </c>
      <c r="M68" s="155">
        <f t="shared" si="83"/>
        <v>345.298</v>
      </c>
      <c r="N68" s="155">
        <f t="shared" si="83"/>
        <v>2218.3709999999996</v>
      </c>
      <c r="O68" s="155">
        <f t="shared" si="75"/>
        <v>-110.10100000000011</v>
      </c>
      <c r="P68" s="164">
        <f t="shared" si="76"/>
        <v>95.036853619164688</v>
      </c>
      <c r="Q68" s="155">
        <f t="shared" ref="Q68" si="85">N68</f>
        <v>2218.3709999999996</v>
      </c>
      <c r="R68" s="155">
        <f t="shared" ref="R68:R71" si="86">F68-Q68</f>
        <v>-110.10100000000011</v>
      </c>
      <c r="S68" s="164">
        <f t="shared" ref="S68:S71" si="87">F68/Q68*100</f>
        <v>95.036853619164688</v>
      </c>
      <c r="T68" s="164">
        <f t="shared" si="77"/>
        <v>68.849967440879226</v>
      </c>
      <c r="U68" s="156">
        <f>SUM(U69:U75)</f>
        <v>1555.4789999999998</v>
      </c>
      <c r="V68" s="157">
        <f t="shared" si="49"/>
        <v>552.79099999999971</v>
      </c>
      <c r="W68" s="158">
        <f t="shared" ref="W68:W75" si="88">F68/U68*100</f>
        <v>135.53831327841777</v>
      </c>
      <c r="X68" s="156"/>
      <c r="Y68" s="156"/>
    </row>
    <row r="69" spans="1:25" s="36" customFormat="1" ht="39" x14ac:dyDescent="0.25">
      <c r="A69" s="35" t="s">
        <v>210</v>
      </c>
      <c r="B69" s="137" t="s">
        <v>135</v>
      </c>
      <c r="C69" s="86"/>
      <c r="D69" s="161">
        <v>48</v>
      </c>
      <c r="E69" s="161">
        <v>48</v>
      </c>
      <c r="F69" s="98">
        <f t="shared" si="10"/>
        <v>14.718</v>
      </c>
      <c r="G69" s="159">
        <v>0</v>
      </c>
      <c r="H69" s="159"/>
      <c r="I69" s="159"/>
      <c r="J69" s="159">
        <v>8.3810000000000002</v>
      </c>
      <c r="K69" s="159">
        <v>3.5609999999999999</v>
      </c>
      <c r="L69" s="159">
        <v>2.7759999999999998</v>
      </c>
      <c r="M69" s="159"/>
      <c r="N69" s="159">
        <v>28</v>
      </c>
      <c r="O69" s="159">
        <f t="shared" ref="O69" si="89">F69-N69</f>
        <v>-13.282</v>
      </c>
      <c r="P69" s="142">
        <f t="shared" ref="P69" si="90">F69/N69*100</f>
        <v>52.564285714285717</v>
      </c>
      <c r="Q69" s="159">
        <f t="shared" ref="Q69:Q75" si="91">N69</f>
        <v>28</v>
      </c>
      <c r="R69" s="159">
        <f t="shared" si="86"/>
        <v>-13.282</v>
      </c>
      <c r="S69" s="142">
        <f t="shared" si="87"/>
        <v>52.564285714285717</v>
      </c>
      <c r="T69" s="142">
        <f t="shared" si="77"/>
        <v>30.662499999999998</v>
      </c>
      <c r="U69" s="98">
        <v>14.141</v>
      </c>
      <c r="V69" s="99">
        <f t="shared" si="49"/>
        <v>0.57699999999999996</v>
      </c>
      <c r="W69" s="100">
        <f t="shared" si="88"/>
        <v>104.08033378120358</v>
      </c>
    </row>
    <row r="70" spans="1:25" s="36" customFormat="1" ht="39" x14ac:dyDescent="0.25">
      <c r="A70" s="35" t="s">
        <v>211</v>
      </c>
      <c r="B70" s="137" t="s">
        <v>136</v>
      </c>
      <c r="C70" s="86"/>
      <c r="D70" s="161">
        <v>1246.7</v>
      </c>
      <c r="E70" s="161">
        <v>1246.7</v>
      </c>
      <c r="F70" s="98">
        <f t="shared" si="10"/>
        <v>728</v>
      </c>
      <c r="G70" s="159">
        <v>0</v>
      </c>
      <c r="H70" s="159">
        <v>208</v>
      </c>
      <c r="I70" s="159">
        <v>104</v>
      </c>
      <c r="J70" s="159">
        <v>104</v>
      </c>
      <c r="K70" s="159">
        <v>104</v>
      </c>
      <c r="L70" s="159">
        <v>104</v>
      </c>
      <c r="M70" s="159">
        <v>104</v>
      </c>
      <c r="N70" s="159">
        <v>728</v>
      </c>
      <c r="O70" s="159">
        <f t="shared" ref="O70:O75" si="92">F70-N70</f>
        <v>0</v>
      </c>
      <c r="P70" s="142">
        <f t="shared" ref="P70:P75" si="93">F70/N70*100</f>
        <v>100</v>
      </c>
      <c r="Q70" s="159">
        <f t="shared" si="91"/>
        <v>728</v>
      </c>
      <c r="R70" s="159">
        <f t="shared" si="86"/>
        <v>0</v>
      </c>
      <c r="S70" s="142">
        <f t="shared" si="87"/>
        <v>100</v>
      </c>
      <c r="T70" s="142">
        <f t="shared" si="77"/>
        <v>58.394160583941598</v>
      </c>
      <c r="U70" s="98">
        <v>567.745</v>
      </c>
      <c r="V70" s="99">
        <f t="shared" si="49"/>
        <v>160.255</v>
      </c>
      <c r="W70" s="100">
        <f t="shared" si="88"/>
        <v>128.22658059516158</v>
      </c>
    </row>
    <row r="71" spans="1:25" s="36" customFormat="1" ht="78" x14ac:dyDescent="0.25">
      <c r="A71" s="35" t="s">
        <v>212</v>
      </c>
      <c r="B71" s="137" t="s">
        <v>137</v>
      </c>
      <c r="C71" s="86"/>
      <c r="D71" s="161">
        <v>349.3</v>
      </c>
      <c r="E71" s="161">
        <v>349.3</v>
      </c>
      <c r="F71" s="98">
        <f t="shared" si="10"/>
        <v>174.65100000000001</v>
      </c>
      <c r="G71" s="159">
        <v>0</v>
      </c>
      <c r="H71" s="159"/>
      <c r="I71" s="159">
        <v>174.65100000000001</v>
      </c>
      <c r="J71" s="159"/>
      <c r="K71" s="159"/>
      <c r="L71" s="159"/>
      <c r="M71" s="159"/>
      <c r="N71" s="159">
        <v>232.86799999999999</v>
      </c>
      <c r="O71" s="159">
        <f t="shared" si="92"/>
        <v>-58.216999999999985</v>
      </c>
      <c r="P71" s="142">
        <f t="shared" si="93"/>
        <v>75.000000000000014</v>
      </c>
      <c r="Q71" s="159">
        <f t="shared" si="91"/>
        <v>232.86799999999999</v>
      </c>
      <c r="R71" s="159">
        <f t="shared" si="86"/>
        <v>-58.216999999999985</v>
      </c>
      <c r="S71" s="142">
        <f t="shared" si="87"/>
        <v>75.000000000000014</v>
      </c>
      <c r="T71" s="142">
        <f t="shared" si="77"/>
        <v>50.000286286859428</v>
      </c>
      <c r="U71" s="98">
        <v>146.136</v>
      </c>
      <c r="V71" s="99">
        <f t="shared" si="49"/>
        <v>28.515000000000015</v>
      </c>
      <c r="W71" s="100">
        <f t="shared" si="88"/>
        <v>119.51264575463954</v>
      </c>
    </row>
    <row r="72" spans="1:25" s="36" customFormat="1" ht="58.5" x14ac:dyDescent="0.25">
      <c r="A72" s="35" t="s">
        <v>213</v>
      </c>
      <c r="B72" s="137" t="s">
        <v>193</v>
      </c>
      <c r="C72" s="86"/>
      <c r="D72" s="161"/>
      <c r="E72" s="161"/>
      <c r="F72" s="98">
        <f t="shared" si="10"/>
        <v>0</v>
      </c>
      <c r="G72" s="159"/>
      <c r="H72" s="159"/>
      <c r="I72" s="159"/>
      <c r="J72" s="159"/>
      <c r="K72" s="159"/>
      <c r="L72" s="159"/>
      <c r="M72" s="159"/>
      <c r="N72" s="159"/>
      <c r="O72" s="159">
        <f t="shared" ref="O72" si="94">F72-N72</f>
        <v>0</v>
      </c>
      <c r="P72" s="142"/>
      <c r="Q72" s="159">
        <f t="shared" ref="Q72" si="95">N72</f>
        <v>0</v>
      </c>
      <c r="R72" s="159">
        <f t="shared" ref="R72" si="96">F72-Q72</f>
        <v>0</v>
      </c>
      <c r="S72" s="142"/>
      <c r="T72" s="142"/>
      <c r="U72" s="98"/>
      <c r="V72" s="99">
        <f t="shared" si="49"/>
        <v>0</v>
      </c>
      <c r="W72" s="190"/>
    </row>
    <row r="73" spans="1:25" s="36" customFormat="1" ht="97.5" x14ac:dyDescent="0.25">
      <c r="A73" s="35" t="s">
        <v>214</v>
      </c>
      <c r="B73" s="137" t="s">
        <v>161</v>
      </c>
      <c r="C73" s="86"/>
      <c r="D73" s="161"/>
      <c r="E73" s="161">
        <v>327.99299999999999</v>
      </c>
      <c r="F73" s="98">
        <f t="shared" si="10"/>
        <v>161.398</v>
      </c>
      <c r="G73" s="159">
        <v>0</v>
      </c>
      <c r="H73" s="159">
        <v>50</v>
      </c>
      <c r="I73" s="159"/>
      <c r="J73" s="159"/>
      <c r="K73" s="159"/>
      <c r="L73" s="159"/>
      <c r="M73" s="159">
        <v>111.398</v>
      </c>
      <c r="N73" s="159">
        <v>200</v>
      </c>
      <c r="O73" s="159">
        <f t="shared" si="92"/>
        <v>-38.602000000000004</v>
      </c>
      <c r="P73" s="142">
        <f t="shared" si="93"/>
        <v>80.698999999999998</v>
      </c>
      <c r="Q73" s="159">
        <f t="shared" si="91"/>
        <v>200</v>
      </c>
      <c r="R73" s="159">
        <f t="shared" ref="R73:R75" si="97">F73-Q73</f>
        <v>-38.602000000000004</v>
      </c>
      <c r="S73" s="142">
        <f t="shared" ref="S73:S75" si="98">F73/Q73*100</f>
        <v>80.698999999999998</v>
      </c>
      <c r="T73" s="142">
        <f t="shared" ref="T73:T75" si="99">F73/E73*100</f>
        <v>49.207757482629198</v>
      </c>
      <c r="U73" s="98">
        <v>85.242999999999995</v>
      </c>
      <c r="V73" s="99">
        <f t="shared" si="49"/>
        <v>76.155000000000001</v>
      </c>
      <c r="W73" s="190">
        <f t="shared" si="88"/>
        <v>189.33871402930447</v>
      </c>
    </row>
    <row r="74" spans="1:25" s="36" customFormat="1" ht="58.5" x14ac:dyDescent="0.25">
      <c r="A74" s="35" t="s">
        <v>215</v>
      </c>
      <c r="B74" s="137" t="s">
        <v>181</v>
      </c>
      <c r="C74" s="86"/>
      <c r="D74" s="161"/>
      <c r="E74" s="161">
        <v>786.995</v>
      </c>
      <c r="F74" s="98">
        <f t="shared" si="10"/>
        <v>786.995</v>
      </c>
      <c r="G74" s="159"/>
      <c r="H74" s="159"/>
      <c r="I74" s="159"/>
      <c r="J74" s="159">
        <v>367.25799999999998</v>
      </c>
      <c r="K74" s="159">
        <v>122.41800000000001</v>
      </c>
      <c r="L74" s="159">
        <v>167.41900000000001</v>
      </c>
      <c r="M74" s="159">
        <v>129.9</v>
      </c>
      <c r="N74" s="159">
        <v>786.995</v>
      </c>
      <c r="O74" s="159">
        <f t="shared" si="92"/>
        <v>0</v>
      </c>
      <c r="P74" s="142">
        <f t="shared" si="93"/>
        <v>100</v>
      </c>
      <c r="Q74" s="159">
        <f t="shared" si="91"/>
        <v>786.995</v>
      </c>
      <c r="R74" s="159">
        <f t="shared" si="97"/>
        <v>0</v>
      </c>
      <c r="S74" s="142">
        <f t="shared" si="98"/>
        <v>100</v>
      </c>
      <c r="T74" s="142">
        <f t="shared" si="99"/>
        <v>100</v>
      </c>
      <c r="U74" s="98">
        <v>471.56200000000001</v>
      </c>
      <c r="V74" s="99">
        <f t="shared" si="49"/>
        <v>315.43299999999999</v>
      </c>
      <c r="W74" s="100">
        <f t="shared" si="88"/>
        <v>166.89109809526636</v>
      </c>
    </row>
    <row r="75" spans="1:25" s="36" customFormat="1" ht="78" x14ac:dyDescent="0.25">
      <c r="A75" s="35" t="s">
        <v>216</v>
      </c>
      <c r="B75" s="137" t="s">
        <v>147</v>
      </c>
      <c r="C75" s="86"/>
      <c r="D75" s="161"/>
      <c r="E75" s="161">
        <v>303.13400000000001</v>
      </c>
      <c r="F75" s="98">
        <f t="shared" si="10"/>
        <v>242.50800000000001</v>
      </c>
      <c r="G75" s="159">
        <v>0</v>
      </c>
      <c r="H75" s="159"/>
      <c r="I75" s="159">
        <f>60.627+60.627</f>
        <v>121.254</v>
      </c>
      <c r="J75" s="159">
        <v>60.627000000000002</v>
      </c>
      <c r="K75" s="159">
        <v>60.627000000000002</v>
      </c>
      <c r="L75" s="159"/>
      <c r="M75" s="159"/>
      <c r="N75" s="159">
        <v>242.50800000000001</v>
      </c>
      <c r="O75" s="159">
        <f t="shared" si="92"/>
        <v>0</v>
      </c>
      <c r="P75" s="142">
        <f t="shared" si="93"/>
        <v>100</v>
      </c>
      <c r="Q75" s="159">
        <f t="shared" si="91"/>
        <v>242.50800000000001</v>
      </c>
      <c r="R75" s="159">
        <f t="shared" si="97"/>
        <v>0</v>
      </c>
      <c r="S75" s="142">
        <f t="shared" si="98"/>
        <v>100</v>
      </c>
      <c r="T75" s="142">
        <f t="shared" si="99"/>
        <v>80.000263909690105</v>
      </c>
      <c r="U75" s="98">
        <v>270.65199999999999</v>
      </c>
      <c r="V75" s="99">
        <f t="shared" si="49"/>
        <v>-28.143999999999977</v>
      </c>
      <c r="W75" s="100">
        <f t="shared" si="88"/>
        <v>89.601406972791636</v>
      </c>
    </row>
    <row r="76" spans="1:25" s="42" customFormat="1" ht="37.5" customHeight="1" x14ac:dyDescent="0.3">
      <c r="A76" s="40"/>
      <c r="B76" s="43" t="s">
        <v>29</v>
      </c>
      <c r="C76" s="41"/>
      <c r="D76" s="150">
        <f>D80+D79+D78</f>
        <v>620318.51</v>
      </c>
      <c r="E76" s="150">
        <f>E80+E79+E78</f>
        <v>843591.97700000007</v>
      </c>
      <c r="F76" s="150">
        <f t="shared" si="10"/>
        <v>663428.24399999995</v>
      </c>
      <c r="G76" s="150">
        <f t="shared" ref="G76:M76" si="100">G80+G79+G78</f>
        <v>77177.726999999999</v>
      </c>
      <c r="H76" s="150">
        <f t="shared" ref="H76:L76" si="101">H80+H79+H78</f>
        <v>78538.081000000006</v>
      </c>
      <c r="I76" s="150">
        <f t="shared" si="101"/>
        <v>78466.065999999992</v>
      </c>
      <c r="J76" s="150">
        <f t="shared" si="101"/>
        <v>78945.156000000003</v>
      </c>
      <c r="K76" s="150">
        <f t="shared" si="101"/>
        <v>105411.14199999999</v>
      </c>
      <c r="L76" s="150">
        <f t="shared" si="101"/>
        <v>200895.93300000002</v>
      </c>
      <c r="M76" s="150">
        <f t="shared" si="100"/>
        <v>43994.138999999996</v>
      </c>
      <c r="N76" s="150">
        <f>N80+N79+N78</f>
        <v>663538.34499999997</v>
      </c>
      <c r="O76" s="150">
        <f t="shared" si="75"/>
        <v>-110.10100000002421</v>
      </c>
      <c r="P76" s="144">
        <f>F76/N76*100</f>
        <v>99.983406987579599</v>
      </c>
      <c r="Q76" s="150">
        <f>Q80+Q79+Q78</f>
        <v>653908.745</v>
      </c>
      <c r="R76" s="150">
        <f>F76-Q76</f>
        <v>9519.4989999999525</v>
      </c>
      <c r="S76" s="144">
        <f>F76/Q76*100</f>
        <v>101.45578401769195</v>
      </c>
      <c r="T76" s="144">
        <f>F76/E76*100</f>
        <v>78.643261444863157</v>
      </c>
      <c r="U76" s="150">
        <f t="shared" ref="U76" si="102">U80+U79+U78</f>
        <v>667730.57499999995</v>
      </c>
      <c r="V76" s="72">
        <f t="shared" si="49"/>
        <v>-4302.3310000000056</v>
      </c>
      <c r="W76" s="73">
        <f>F76/U76*100</f>
        <v>99.355678598362815</v>
      </c>
    </row>
    <row r="77" spans="1:25" s="12" customFormat="1" ht="23.25" x14ac:dyDescent="0.25">
      <c r="A77" s="11"/>
      <c r="B77" s="133" t="s">
        <v>89</v>
      </c>
      <c r="C77" s="10"/>
      <c r="D77" s="162"/>
      <c r="E77" s="162"/>
      <c r="F77" s="101">
        <f t="shared" si="10"/>
        <v>0</v>
      </c>
      <c r="G77" s="162"/>
      <c r="H77" s="162"/>
      <c r="I77" s="162"/>
      <c r="J77" s="162"/>
      <c r="K77" s="162"/>
      <c r="L77" s="162"/>
      <c r="M77" s="162"/>
      <c r="N77" s="162"/>
      <c r="O77" s="162"/>
      <c r="P77" s="145"/>
      <c r="Q77" s="162"/>
      <c r="R77" s="162"/>
      <c r="S77" s="145"/>
      <c r="T77" s="145"/>
      <c r="U77" s="101"/>
      <c r="V77" s="76"/>
      <c r="W77" s="77"/>
    </row>
    <row r="78" spans="1:25" s="12" customFormat="1" ht="22.5" hidden="1" customHeight="1" x14ac:dyDescent="0.25">
      <c r="A78" s="11"/>
      <c r="B78" s="126" t="s">
        <v>131</v>
      </c>
      <c r="C78" s="25"/>
      <c r="D78" s="151"/>
      <c r="E78" s="151"/>
      <c r="F78" s="150">
        <f t="shared" si="10"/>
        <v>0</v>
      </c>
      <c r="G78" s="151"/>
      <c r="H78" s="151"/>
      <c r="I78" s="151"/>
      <c r="J78" s="151"/>
      <c r="K78" s="151"/>
      <c r="L78" s="151"/>
      <c r="M78" s="151"/>
      <c r="N78" s="151"/>
      <c r="O78" s="151"/>
      <c r="P78" s="140"/>
      <c r="Q78" s="151"/>
      <c r="R78" s="151">
        <f>F78-Q78</f>
        <v>0</v>
      </c>
      <c r="S78" s="140"/>
      <c r="T78" s="140"/>
      <c r="U78" s="150"/>
      <c r="V78" s="76"/>
      <c r="W78" s="77"/>
    </row>
    <row r="79" spans="1:25" s="12" customFormat="1" ht="34.5" customHeight="1" x14ac:dyDescent="0.25">
      <c r="A79" s="11"/>
      <c r="B79" s="126" t="s">
        <v>102</v>
      </c>
      <c r="C79" s="25"/>
      <c r="D79" s="151"/>
      <c r="E79" s="151">
        <f>E58</f>
        <v>1795.681</v>
      </c>
      <c r="F79" s="150">
        <f t="shared" si="10"/>
        <v>1795.681</v>
      </c>
      <c r="G79" s="151">
        <f t="shared" ref="G79:N79" si="103">G58</f>
        <v>0</v>
      </c>
      <c r="H79" s="151">
        <f t="shared" si="103"/>
        <v>0</v>
      </c>
      <c r="I79" s="151">
        <f t="shared" si="103"/>
        <v>337.25700000000001</v>
      </c>
      <c r="J79" s="151">
        <f t="shared" si="103"/>
        <v>667.202</v>
      </c>
      <c r="K79" s="151">
        <f t="shared" si="103"/>
        <v>791.22199999999998</v>
      </c>
      <c r="L79" s="151">
        <f t="shared" si="103"/>
        <v>0</v>
      </c>
      <c r="M79" s="151">
        <f t="shared" si="103"/>
        <v>0</v>
      </c>
      <c r="N79" s="151">
        <f t="shared" si="103"/>
        <v>1795.681</v>
      </c>
      <c r="O79" s="151">
        <f>F79-N79</f>
        <v>0</v>
      </c>
      <c r="P79" s="140">
        <f>F79/N79*100</f>
        <v>100</v>
      </c>
      <c r="Q79" s="151">
        <f>Q58</f>
        <v>1795.681</v>
      </c>
      <c r="R79" s="151">
        <f>F79-Q79</f>
        <v>0</v>
      </c>
      <c r="S79" s="140">
        <f>F79/Q79*100</f>
        <v>100</v>
      </c>
      <c r="T79" s="140">
        <f>F79/E79*100</f>
        <v>100</v>
      </c>
      <c r="U79" s="150">
        <f>U58</f>
        <v>4050.5970000000002</v>
      </c>
      <c r="V79" s="76">
        <f>F79-U79</f>
        <v>-2254.9160000000002</v>
      </c>
      <c r="W79" s="77">
        <f>F79/U79*100</f>
        <v>44.331267711895308</v>
      </c>
    </row>
    <row r="80" spans="1:25" s="12" customFormat="1" ht="33.75" customHeight="1" x14ac:dyDescent="0.25">
      <c r="A80" s="11"/>
      <c r="B80" s="126" t="s">
        <v>67</v>
      </c>
      <c r="C80" s="25"/>
      <c r="D80" s="151">
        <f>D81+D82</f>
        <v>620318.51</v>
      </c>
      <c r="E80" s="151">
        <f>E81+E82</f>
        <v>841796.29600000009</v>
      </c>
      <c r="F80" s="150">
        <f t="shared" si="10"/>
        <v>661632.56299999997</v>
      </c>
      <c r="G80" s="151">
        <f t="shared" ref="G80:M80" si="104">G81+G82</f>
        <v>77177.726999999999</v>
      </c>
      <c r="H80" s="151">
        <f t="shared" ref="H80:L80" si="105">H81+H82</f>
        <v>78538.081000000006</v>
      </c>
      <c r="I80" s="151">
        <f t="shared" si="105"/>
        <v>78128.808999999994</v>
      </c>
      <c r="J80" s="151">
        <f t="shared" si="105"/>
        <v>78277.953999999998</v>
      </c>
      <c r="K80" s="151">
        <f t="shared" si="105"/>
        <v>104619.92</v>
      </c>
      <c r="L80" s="151">
        <f t="shared" si="105"/>
        <v>200895.93300000002</v>
      </c>
      <c r="M80" s="151">
        <f t="shared" si="104"/>
        <v>43994.138999999996</v>
      </c>
      <c r="N80" s="151">
        <f>N81+N82</f>
        <v>661742.66399999999</v>
      </c>
      <c r="O80" s="151">
        <f>F80-N80</f>
        <v>-110.10100000002421</v>
      </c>
      <c r="P80" s="140">
        <f>F80/N80*100</f>
        <v>99.983361961380197</v>
      </c>
      <c r="Q80" s="151">
        <f>Q81+Q82</f>
        <v>652113.06400000001</v>
      </c>
      <c r="R80" s="151">
        <f>F80-Q80</f>
        <v>9519.4989999999525</v>
      </c>
      <c r="S80" s="140">
        <f>F80/Q80*100</f>
        <v>101.45979271471856</v>
      </c>
      <c r="T80" s="140">
        <f>F80/E80*100</f>
        <v>78.597704236037629</v>
      </c>
      <c r="U80" s="150">
        <f>U81+U82</f>
        <v>663679.978</v>
      </c>
      <c r="V80" s="76">
        <f>F80-U80</f>
        <v>-2047.4150000000373</v>
      </c>
      <c r="W80" s="77">
        <f>F80/U80*100</f>
        <v>99.691505685289783</v>
      </c>
    </row>
    <row r="81" spans="1:28" s="7" customFormat="1" ht="33.75" customHeight="1" x14ac:dyDescent="0.25">
      <c r="A81" s="13"/>
      <c r="B81" s="16" t="s">
        <v>93</v>
      </c>
      <c r="C81" s="16"/>
      <c r="D81" s="161">
        <f>D54</f>
        <v>599998.4</v>
      </c>
      <c r="E81" s="161">
        <f>E54+E55+E57+E56+E53+E52</f>
        <v>679473.9</v>
      </c>
      <c r="F81" s="102">
        <f t="shared" si="10"/>
        <v>639083.70000000007</v>
      </c>
      <c r="G81" s="161">
        <f>G54+G55+G57+G56</f>
        <v>75041.2</v>
      </c>
      <c r="H81" s="161">
        <f>H54+H55+H57+H56</f>
        <v>75369.8</v>
      </c>
      <c r="I81" s="161">
        <f>I54+I55+I57+I56</f>
        <v>75205.5</v>
      </c>
      <c r="J81" s="161">
        <f>J54+J55+J57+J56</f>
        <v>75205.5</v>
      </c>
      <c r="K81" s="161">
        <f>K54+K55+K57+K56</f>
        <v>101210.7</v>
      </c>
      <c r="L81" s="161">
        <f>L54+L55+L57+L56+L52</f>
        <v>194776.40000000002</v>
      </c>
      <c r="M81" s="161">
        <f>M54+M55+M57+M56+M52</f>
        <v>42274.6</v>
      </c>
      <c r="N81" s="161">
        <f>N54+N55+N57+N56+N52</f>
        <v>639083.69999999995</v>
      </c>
      <c r="O81" s="161">
        <f>F81-N81</f>
        <v>0</v>
      </c>
      <c r="P81" s="146">
        <f>F81/N81*100</f>
        <v>100.00000000000003</v>
      </c>
      <c r="Q81" s="161">
        <f>Q54+Q55+Q57+Q56</f>
        <v>629454.1</v>
      </c>
      <c r="R81" s="161">
        <f>F81-Q81</f>
        <v>9629.6000000000931</v>
      </c>
      <c r="S81" s="146">
        <f>F81/Q81*100</f>
        <v>101.52983354942006</v>
      </c>
      <c r="T81" s="146">
        <f>F81/E81*100</f>
        <v>94.055665714312212</v>
      </c>
      <c r="U81" s="102">
        <f>U54+U52+U53</f>
        <v>543441.4</v>
      </c>
      <c r="V81" s="99">
        <f>F81-U81</f>
        <v>95642.300000000047</v>
      </c>
      <c r="W81" s="100">
        <f>F81/U81*100</f>
        <v>117.59937686013618</v>
      </c>
    </row>
    <row r="82" spans="1:28" s="7" customFormat="1" ht="33.75" customHeight="1" x14ac:dyDescent="0.25">
      <c r="A82" s="13"/>
      <c r="B82" s="134" t="s">
        <v>92</v>
      </c>
      <c r="C82" s="16"/>
      <c r="D82" s="161">
        <f>D63+D68</f>
        <v>20320.11</v>
      </c>
      <c r="E82" s="161">
        <f>E63+E68+E67+E66+E59</f>
        <v>162322.39600000001</v>
      </c>
      <c r="F82" s="102">
        <f t="shared" si="10"/>
        <v>22548.863000000001</v>
      </c>
      <c r="G82" s="161">
        <f>G63+G68+G67+G66</f>
        <v>2136.527</v>
      </c>
      <c r="H82" s="161">
        <f t="shared" ref="H82:I82" si="106">H63+H68+H67+H66</f>
        <v>3168.2809999999999</v>
      </c>
      <c r="I82" s="161">
        <f t="shared" si="106"/>
        <v>2923.3090000000002</v>
      </c>
      <c r="J82" s="161">
        <f t="shared" ref="J82:K82" si="107">J63+J68+J67+J66</f>
        <v>3072.4540000000002</v>
      </c>
      <c r="K82" s="161">
        <f t="shared" si="107"/>
        <v>3409.2200000000003</v>
      </c>
      <c r="L82" s="161">
        <f>L63+L68+L67+L66+L59</f>
        <v>6119.5329999999994</v>
      </c>
      <c r="M82" s="161">
        <f>M63+M68+M67+M66+M59</f>
        <v>1719.5390000000002</v>
      </c>
      <c r="N82" s="161">
        <f>N63+N68+N67+N66+N59</f>
        <v>22658.963999999996</v>
      </c>
      <c r="O82" s="161">
        <f>F82-N82</f>
        <v>-110.10099999999511</v>
      </c>
      <c r="P82" s="146">
        <f>F82/N82*100</f>
        <v>99.514095172224131</v>
      </c>
      <c r="Q82" s="161">
        <f>Q63+Q68+Q67+Q66</f>
        <v>22658.963999999996</v>
      </c>
      <c r="R82" s="161">
        <f>F82-Q82</f>
        <v>-110.10099999999511</v>
      </c>
      <c r="S82" s="146">
        <f>F82/Q82*100</f>
        <v>99.514095172224131</v>
      </c>
      <c r="T82" s="146">
        <f>F82/E82*100</f>
        <v>13.89140596470742</v>
      </c>
      <c r="U82" s="102">
        <f>U63+U68+U66+U64+U65+U62+U61+U60</f>
        <v>120238.57800000001</v>
      </c>
      <c r="V82" s="99">
        <f>F82-U82</f>
        <v>-97689.715000000011</v>
      </c>
      <c r="W82" s="100">
        <f>F82/U82*100</f>
        <v>18.753434525814168</v>
      </c>
    </row>
    <row r="83" spans="1:28" s="7" customFormat="1" ht="23.25" x14ac:dyDescent="0.25">
      <c r="A83" s="13"/>
      <c r="B83" s="38"/>
      <c r="C83" s="16"/>
      <c r="D83" s="161"/>
      <c r="E83" s="161"/>
      <c r="F83" s="102"/>
      <c r="G83" s="161"/>
      <c r="H83" s="161"/>
      <c r="I83" s="161"/>
      <c r="J83" s="161"/>
      <c r="K83" s="161"/>
      <c r="L83" s="161"/>
      <c r="M83" s="161"/>
      <c r="N83" s="161"/>
      <c r="O83" s="161"/>
      <c r="P83" s="146"/>
      <c r="Q83" s="161"/>
      <c r="R83" s="161"/>
      <c r="S83" s="146"/>
      <c r="T83" s="146"/>
      <c r="U83" s="102"/>
      <c r="V83" s="99"/>
      <c r="W83" s="100"/>
    </row>
    <row r="84" spans="1:28" s="123" customFormat="1" ht="38.25" customHeight="1" x14ac:dyDescent="0.3">
      <c r="A84" s="117"/>
      <c r="B84" s="118" t="s">
        <v>28</v>
      </c>
      <c r="C84" s="119"/>
      <c r="D84" s="165">
        <f>D76+D51</f>
        <v>6869621.5879999986</v>
      </c>
      <c r="E84" s="165">
        <f>E76+E51</f>
        <v>7395948.6219999995</v>
      </c>
      <c r="F84" s="165">
        <f t="shared" ref="F84" si="108">SUM(G84:M84)</f>
        <v>4495192.2860000003</v>
      </c>
      <c r="G84" s="165">
        <f t="shared" ref="G84:N84" si="109">G76+G51</f>
        <v>585256.43200000003</v>
      </c>
      <c r="H84" s="165">
        <f t="shared" si="109"/>
        <v>618164.60400000028</v>
      </c>
      <c r="I84" s="165">
        <f t="shared" si="109"/>
        <v>546048.94400000002</v>
      </c>
      <c r="J84" s="165">
        <f t="shared" si="109"/>
        <v>663609.84699999995</v>
      </c>
      <c r="K84" s="165">
        <f t="shared" si="109"/>
        <v>659837.87400000007</v>
      </c>
      <c r="L84" s="165">
        <f t="shared" si="109"/>
        <v>730746.75399999996</v>
      </c>
      <c r="M84" s="165">
        <f t="shared" si="109"/>
        <v>691527.83100000001</v>
      </c>
      <c r="N84" s="165">
        <f t="shared" si="109"/>
        <v>4246385.8389999997</v>
      </c>
      <c r="O84" s="165">
        <f>F84-N84</f>
        <v>248806.44700000063</v>
      </c>
      <c r="P84" s="147">
        <f>F84/N84*100</f>
        <v>105.85925199530604</v>
      </c>
      <c r="Q84" s="165">
        <f>Q76+Q51</f>
        <v>4476116.7879166659</v>
      </c>
      <c r="R84" s="165">
        <f>F84-Q84</f>
        <v>19075.498083334416</v>
      </c>
      <c r="S84" s="147">
        <f>F84/Q84*100</f>
        <v>100.42616176000656</v>
      </c>
      <c r="T84" s="147">
        <f>F84/E84*100</f>
        <v>60.779117267372506</v>
      </c>
      <c r="U84" s="165">
        <f>U76+U51</f>
        <v>3857046.8019999992</v>
      </c>
      <c r="V84" s="120">
        <f>F84-U84</f>
        <v>638145.4840000011</v>
      </c>
      <c r="W84" s="121">
        <f>F84/U84*100</f>
        <v>116.54492456946861</v>
      </c>
      <c r="X84" s="165"/>
      <c r="Y84" s="165"/>
      <c r="AB84" s="122"/>
    </row>
    <row r="85" spans="1:28" s="9" customFormat="1" ht="20.25" customHeight="1" x14ac:dyDescent="0.25">
      <c r="A85" s="199" t="s">
        <v>9</v>
      </c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1"/>
    </row>
    <row r="86" spans="1:28" s="52" customFormat="1" ht="39.75" customHeight="1" x14ac:dyDescent="0.3">
      <c r="A86" s="23">
        <v>1</v>
      </c>
      <c r="B86" s="51" t="s">
        <v>12</v>
      </c>
      <c r="C86" s="24" t="s">
        <v>21</v>
      </c>
      <c r="D86" s="160">
        <f>D87+D88</f>
        <v>101295.21400000001</v>
      </c>
      <c r="E86" s="160">
        <f>E87+E88</f>
        <v>101295.21400000001</v>
      </c>
      <c r="F86" s="156">
        <f>SUM(G86:M86)</f>
        <v>212829.14199999996</v>
      </c>
      <c r="G86" s="155">
        <f t="shared" ref="G86:M86" si="110">G87+G88</f>
        <v>12555.956</v>
      </c>
      <c r="H86" s="155">
        <f t="shared" ref="H86:L86" si="111">H87+H88</f>
        <v>18629.307999999997</v>
      </c>
      <c r="I86" s="155">
        <f t="shared" si="111"/>
        <v>18217.416000000001</v>
      </c>
      <c r="J86" s="155">
        <f t="shared" si="111"/>
        <v>48663.154999999999</v>
      </c>
      <c r="K86" s="155">
        <f t="shared" si="111"/>
        <v>12168.407999999999</v>
      </c>
      <c r="L86" s="186">
        <f t="shared" si="111"/>
        <v>91116.955999999991</v>
      </c>
      <c r="M86" s="155">
        <f t="shared" si="110"/>
        <v>11477.942999999999</v>
      </c>
      <c r="N86" s="155">
        <f>N87+N88</f>
        <v>59088.875</v>
      </c>
      <c r="O86" s="155">
        <f>F86-N86</f>
        <v>153740.26699999996</v>
      </c>
      <c r="P86" s="164">
        <f>F86/N86*100</f>
        <v>360.18479282267594</v>
      </c>
      <c r="Q86" s="155">
        <f>Q87</f>
        <v>59088.874833333335</v>
      </c>
      <c r="R86" s="155">
        <f>F86-Q86</f>
        <v>153740.26716666663</v>
      </c>
      <c r="S86" s="164">
        <f>F86/Q86*100</f>
        <v>360.18479383861671</v>
      </c>
      <c r="T86" s="164">
        <f>F86/E86*100</f>
        <v>210.10779640585974</v>
      </c>
      <c r="U86" s="156">
        <f t="shared" ref="U86" si="112">U87+U88</f>
        <v>119684.534</v>
      </c>
      <c r="V86" s="157">
        <f t="shared" ref="V86:V107" si="113">F86-U86</f>
        <v>93144.607999999964</v>
      </c>
      <c r="W86" s="158">
        <f>F86/U86*100</f>
        <v>177.82509977437851</v>
      </c>
    </row>
    <row r="87" spans="1:28" s="55" customFormat="1" ht="39" x14ac:dyDescent="0.3">
      <c r="A87" s="35" t="s">
        <v>107</v>
      </c>
      <c r="B87" s="85" t="s">
        <v>103</v>
      </c>
      <c r="C87" s="16" t="s">
        <v>104</v>
      </c>
      <c r="D87" s="161">
        <v>101295.21400000001</v>
      </c>
      <c r="E87" s="161">
        <v>101295.21400000001</v>
      </c>
      <c r="F87" s="98">
        <f t="shared" ref="F87:F122" si="114">SUM(G87:M87)</f>
        <v>61943.525999999998</v>
      </c>
      <c r="G87" s="159">
        <v>8700.8240000000005</v>
      </c>
      <c r="H87" s="159">
        <v>12636.13</v>
      </c>
      <c r="I87" s="159">
        <v>9543.3770000000004</v>
      </c>
      <c r="J87" s="159">
        <v>9471.4619999999995</v>
      </c>
      <c r="K87" s="159">
        <v>8521.4670000000006</v>
      </c>
      <c r="L87" s="159">
        <v>7709.0590000000002</v>
      </c>
      <c r="M87" s="159">
        <v>5361.2070000000003</v>
      </c>
      <c r="N87" s="159">
        <v>59088.875</v>
      </c>
      <c r="O87" s="159">
        <f>F87-N87</f>
        <v>2854.650999999998</v>
      </c>
      <c r="P87" s="142">
        <f>F87/N87*100</f>
        <v>104.83111414796778</v>
      </c>
      <c r="Q87" s="159">
        <f>E87/12*7</f>
        <v>59088.874833333335</v>
      </c>
      <c r="R87" s="159">
        <f>F87-Q87</f>
        <v>2854.6511666666629</v>
      </c>
      <c r="S87" s="142">
        <f>F87/Q87*100</f>
        <v>104.83111444365547</v>
      </c>
      <c r="T87" s="142">
        <f>F87/E87*100</f>
        <v>61.151483425465678</v>
      </c>
      <c r="U87" s="98">
        <v>60171.368000000002</v>
      </c>
      <c r="V87" s="99">
        <f t="shared" si="113"/>
        <v>1772.1579999999958</v>
      </c>
      <c r="W87" s="100">
        <f>F87/U87*100</f>
        <v>102.94518482611197</v>
      </c>
    </row>
    <row r="88" spans="1:28" s="55" customFormat="1" ht="33.75" customHeight="1" x14ac:dyDescent="0.3">
      <c r="A88" s="35" t="s">
        <v>108</v>
      </c>
      <c r="B88" s="85" t="s">
        <v>105</v>
      </c>
      <c r="C88" s="16" t="s">
        <v>106</v>
      </c>
      <c r="D88" s="161">
        <v>0</v>
      </c>
      <c r="E88" s="161">
        <v>0</v>
      </c>
      <c r="F88" s="98">
        <f t="shared" si="114"/>
        <v>150885.61600000001</v>
      </c>
      <c r="G88" s="159">
        <v>3855.1320000000001</v>
      </c>
      <c r="H88" s="159">
        <v>5993.1779999999999</v>
      </c>
      <c r="I88" s="159">
        <v>8674.0390000000007</v>
      </c>
      <c r="J88" s="159">
        <v>39191.692999999999</v>
      </c>
      <c r="K88" s="194">
        <v>3646.9409999999998</v>
      </c>
      <c r="L88" s="159">
        <v>83407.896999999997</v>
      </c>
      <c r="M88" s="159">
        <v>6116.7359999999999</v>
      </c>
      <c r="N88" s="159">
        <v>0</v>
      </c>
      <c r="O88" s="159">
        <f>F88-N88</f>
        <v>150885.61600000001</v>
      </c>
      <c r="P88" s="142"/>
      <c r="Q88" s="159"/>
      <c r="R88" s="159">
        <f>F88-Q88</f>
        <v>150885.61600000001</v>
      </c>
      <c r="S88" s="142"/>
      <c r="T88" s="142"/>
      <c r="U88" s="98">
        <v>59513.165999999997</v>
      </c>
      <c r="V88" s="99">
        <f t="shared" si="113"/>
        <v>91372.450000000012</v>
      </c>
      <c r="W88" s="100">
        <f>F88/U88*100</f>
        <v>253.53316945026924</v>
      </c>
    </row>
    <row r="89" spans="1:28" s="52" customFormat="1" ht="39" x14ac:dyDescent="0.3">
      <c r="A89" s="23">
        <v>2</v>
      </c>
      <c r="B89" s="97" t="s">
        <v>166</v>
      </c>
      <c r="C89" s="24" t="s">
        <v>167</v>
      </c>
      <c r="D89" s="160"/>
      <c r="E89" s="160"/>
      <c r="F89" s="156">
        <f t="shared" si="114"/>
        <v>0</v>
      </c>
      <c r="G89" s="155"/>
      <c r="H89" s="155"/>
      <c r="I89" s="155"/>
      <c r="J89" s="155"/>
      <c r="K89" s="155"/>
      <c r="L89" s="186"/>
      <c r="M89" s="155"/>
      <c r="N89" s="155"/>
      <c r="O89" s="155"/>
      <c r="P89" s="164"/>
      <c r="Q89" s="155"/>
      <c r="R89" s="155"/>
      <c r="S89" s="164"/>
      <c r="T89" s="164"/>
      <c r="U89" s="156">
        <v>0.62</v>
      </c>
      <c r="V89" s="157">
        <f t="shared" si="113"/>
        <v>-0.62</v>
      </c>
      <c r="W89" s="158"/>
    </row>
    <row r="90" spans="1:28" s="52" customFormat="1" ht="37.5" customHeight="1" x14ac:dyDescent="0.3">
      <c r="A90" s="23">
        <v>3</v>
      </c>
      <c r="B90" s="97" t="s">
        <v>32</v>
      </c>
      <c r="C90" s="24" t="s">
        <v>31</v>
      </c>
      <c r="D90" s="160">
        <v>4040</v>
      </c>
      <c r="E90" s="160">
        <v>3959.2</v>
      </c>
      <c r="F90" s="156">
        <f t="shared" si="114"/>
        <v>2573.567</v>
      </c>
      <c r="G90" s="155">
        <v>442.51100000000002</v>
      </c>
      <c r="H90" s="155">
        <v>683.16099999999994</v>
      </c>
      <c r="I90" s="155">
        <v>124.657</v>
      </c>
      <c r="J90" s="155">
        <v>372.58600000000001</v>
      </c>
      <c r="K90" s="155">
        <v>551.17899999999997</v>
      </c>
      <c r="L90" s="186">
        <v>0.19400000000000001</v>
      </c>
      <c r="M90" s="155">
        <v>399.279</v>
      </c>
      <c r="N90" s="155">
        <v>2564.2399999999998</v>
      </c>
      <c r="O90" s="155">
        <f t="shared" ref="O90:O107" si="115">F90-N90</f>
        <v>9.3270000000002256</v>
      </c>
      <c r="P90" s="164">
        <f>F90/N90*100</f>
        <v>100.36373350388421</v>
      </c>
      <c r="Q90" s="155">
        <f>E90/12*7</f>
        <v>2309.5333333333333</v>
      </c>
      <c r="R90" s="155">
        <f t="shared" ref="R90:R107" si="116">F90-Q90</f>
        <v>264.0336666666667</v>
      </c>
      <c r="S90" s="164">
        <f>F90/Q90*100</f>
        <v>111.43233842334669</v>
      </c>
      <c r="T90" s="164">
        <f>F90/E90*100</f>
        <v>65.002197413618916</v>
      </c>
      <c r="U90" s="156">
        <v>2033.1189999999999</v>
      </c>
      <c r="V90" s="157">
        <f t="shared" si="113"/>
        <v>540.44800000000009</v>
      </c>
      <c r="W90" s="158">
        <f>F90/U90*100</f>
        <v>126.58221186266027</v>
      </c>
    </row>
    <row r="91" spans="1:28" s="52" customFormat="1" ht="39" x14ac:dyDescent="0.3">
      <c r="A91" s="23">
        <v>4</v>
      </c>
      <c r="B91" s="97" t="s">
        <v>183</v>
      </c>
      <c r="C91" s="24">
        <v>21110000</v>
      </c>
      <c r="D91" s="160"/>
      <c r="E91" s="160"/>
      <c r="F91" s="156">
        <f t="shared" si="114"/>
        <v>4.7610000000000001</v>
      </c>
      <c r="G91" s="155"/>
      <c r="H91" s="155"/>
      <c r="I91" s="155">
        <v>4.7610000000000001</v>
      </c>
      <c r="J91" s="155"/>
      <c r="K91" s="155"/>
      <c r="L91" s="186"/>
      <c r="M91" s="155"/>
      <c r="N91" s="155"/>
      <c r="O91" s="155">
        <f t="shared" si="115"/>
        <v>4.7610000000000001</v>
      </c>
      <c r="P91" s="164"/>
      <c r="Q91" s="155">
        <f t="shared" ref="Q91" si="117">E91/12*3</f>
        <v>0</v>
      </c>
      <c r="R91" s="155">
        <f t="shared" ref="R91" si="118">F91-Q91</f>
        <v>4.7610000000000001</v>
      </c>
      <c r="S91" s="164"/>
      <c r="T91" s="164"/>
      <c r="U91" s="156"/>
      <c r="V91" s="157">
        <f t="shared" ref="V91" si="119">F91-U91</f>
        <v>4.7610000000000001</v>
      </c>
      <c r="W91" s="158"/>
    </row>
    <row r="92" spans="1:28" s="52" customFormat="1" ht="60.75" customHeight="1" x14ac:dyDescent="0.3">
      <c r="A92" s="23">
        <v>5</v>
      </c>
      <c r="B92" s="51" t="s">
        <v>26</v>
      </c>
      <c r="C92" s="24" t="s">
        <v>25</v>
      </c>
      <c r="D92" s="160">
        <v>55</v>
      </c>
      <c r="E92" s="160">
        <v>135.80000000000001</v>
      </c>
      <c r="F92" s="156">
        <f t="shared" si="114"/>
        <v>135.81100000000001</v>
      </c>
      <c r="G92" s="155">
        <v>0</v>
      </c>
      <c r="H92" s="155">
        <v>2.2360000000000002</v>
      </c>
      <c r="I92" s="155">
        <v>126.652</v>
      </c>
      <c r="J92" s="155">
        <v>3.653</v>
      </c>
      <c r="K92" s="155">
        <v>3.27</v>
      </c>
      <c r="L92" s="186"/>
      <c r="M92" s="155">
        <v>0</v>
      </c>
      <c r="N92" s="155">
        <v>135.80000000000001</v>
      </c>
      <c r="O92" s="155">
        <f t="shared" si="115"/>
        <v>1.099999999999568E-2</v>
      </c>
      <c r="P92" s="164">
        <f t="shared" ref="P92:P98" si="120">F92/N92*100</f>
        <v>100.00810014727539</v>
      </c>
      <c r="Q92" s="155">
        <f>E92/12*7</f>
        <v>79.216666666666683</v>
      </c>
      <c r="R92" s="155">
        <f t="shared" si="116"/>
        <v>56.594333333333324</v>
      </c>
      <c r="S92" s="164">
        <f>F92/Q92*100</f>
        <v>171.44245739532923</v>
      </c>
      <c r="T92" s="164">
        <f>F92/E92*100</f>
        <v>100.00810014727539</v>
      </c>
      <c r="U92" s="156">
        <v>316.57300000000009</v>
      </c>
      <c r="V92" s="157">
        <f t="shared" si="113"/>
        <v>-180.76200000000009</v>
      </c>
      <c r="W92" s="158">
        <f t="shared" ref="W92" si="121">F92/U92*100</f>
        <v>42.900373689480773</v>
      </c>
    </row>
    <row r="93" spans="1:28" s="30" customFormat="1" ht="31.5" customHeight="1" x14ac:dyDescent="0.3">
      <c r="A93" s="11">
        <f t="shared" ref="A93" si="122">A92+1</f>
        <v>6</v>
      </c>
      <c r="B93" s="15" t="s">
        <v>10</v>
      </c>
      <c r="C93" s="8"/>
      <c r="D93" s="151">
        <f>SUM(D94:D96)</f>
        <v>52024</v>
      </c>
      <c r="E93" s="151">
        <f>SUM(E94:E96)</f>
        <v>64052.569000000003</v>
      </c>
      <c r="F93" s="150">
        <f t="shared" si="114"/>
        <v>64222.58</v>
      </c>
      <c r="G93" s="151">
        <f t="shared" ref="G93:N93" si="123">SUM(G94:G96)</f>
        <v>7105.0060000000003</v>
      </c>
      <c r="H93" s="151">
        <f t="shared" si="123"/>
        <v>11422.458000000001</v>
      </c>
      <c r="I93" s="151">
        <f t="shared" si="123"/>
        <v>414.21800000000002</v>
      </c>
      <c r="J93" s="151">
        <f t="shared" si="123"/>
        <v>5282.5410000000002</v>
      </c>
      <c r="K93" s="151">
        <f t="shared" ref="K93:L93" si="124">SUM(K94:K96)</f>
        <v>7554.5290000000005</v>
      </c>
      <c r="L93" s="151">
        <f t="shared" si="124"/>
        <v>29160.794000000002</v>
      </c>
      <c r="M93" s="151">
        <f t="shared" si="123"/>
        <v>3283.0340000000001</v>
      </c>
      <c r="N93" s="151">
        <f t="shared" si="123"/>
        <v>62732.228999999999</v>
      </c>
      <c r="O93" s="151">
        <f t="shared" si="115"/>
        <v>1490.3510000000024</v>
      </c>
      <c r="P93" s="140">
        <f t="shared" si="120"/>
        <v>102.37573417007071</v>
      </c>
      <c r="Q93" s="151">
        <f>SUM(Q94:Q96)</f>
        <v>37363.998583333334</v>
      </c>
      <c r="R93" s="151">
        <f t="shared" si="116"/>
        <v>26858.581416666668</v>
      </c>
      <c r="S93" s="140">
        <f>F93/Q93*100</f>
        <v>171.88358429241367</v>
      </c>
      <c r="T93" s="140">
        <f>F93/E93*100</f>
        <v>100.26542417057465</v>
      </c>
      <c r="U93" s="150">
        <f>SUM(U94:U96)</f>
        <v>71061.813999999998</v>
      </c>
      <c r="V93" s="76">
        <f t="shared" si="113"/>
        <v>-6839.2339999999967</v>
      </c>
      <c r="W93" s="77">
        <f t="shared" ref="W93:W98" si="125">F93/U93*100</f>
        <v>90.375655200696116</v>
      </c>
      <c r="X93" s="53"/>
    </row>
    <row r="94" spans="1:28" s="55" customFormat="1" ht="45" customHeight="1" x14ac:dyDescent="0.3">
      <c r="A94" s="13" t="s">
        <v>172</v>
      </c>
      <c r="B94" s="85" t="s">
        <v>123</v>
      </c>
      <c r="C94" s="16" t="s">
        <v>45</v>
      </c>
      <c r="D94" s="161">
        <v>0</v>
      </c>
      <c r="E94" s="161">
        <v>28.568999999999999</v>
      </c>
      <c r="F94" s="98">
        <f t="shared" si="114"/>
        <v>1330.5360000000001</v>
      </c>
      <c r="G94" s="159">
        <v>0</v>
      </c>
      <c r="H94" s="159"/>
      <c r="I94" s="159">
        <v>3.9990000000000001</v>
      </c>
      <c r="J94" s="159">
        <v>24.57</v>
      </c>
      <c r="K94" s="159"/>
      <c r="L94" s="159">
        <v>58</v>
      </c>
      <c r="M94" s="159">
        <v>1243.9670000000001</v>
      </c>
      <c r="N94" s="159">
        <v>28.568999999999999</v>
      </c>
      <c r="O94" s="159">
        <f t="shared" si="115"/>
        <v>1301.9670000000001</v>
      </c>
      <c r="P94" s="193">
        <f t="shared" si="120"/>
        <v>4657.2718681087899</v>
      </c>
      <c r="Q94" s="159">
        <f>E94/12*7</f>
        <v>16.66525</v>
      </c>
      <c r="R94" s="159">
        <f t="shared" si="116"/>
        <v>1313.87075</v>
      </c>
      <c r="S94" s="193">
        <f t="shared" ref="S94" si="126">F94/Q94*100</f>
        <v>7983.8946310436386</v>
      </c>
      <c r="T94" s="193">
        <f t="shared" ref="T94" si="127">F94/E94*100</f>
        <v>4657.2718681087899</v>
      </c>
      <c r="U94" s="98">
        <v>867.70699999999999</v>
      </c>
      <c r="V94" s="99">
        <f t="shared" si="113"/>
        <v>462.82900000000006</v>
      </c>
      <c r="W94" s="100">
        <f t="shared" si="125"/>
        <v>153.33931845657577</v>
      </c>
    </row>
    <row r="95" spans="1:28" s="55" customFormat="1" ht="39.75" customHeight="1" x14ac:dyDescent="0.3">
      <c r="A95" s="13" t="s">
        <v>173</v>
      </c>
      <c r="B95" s="85" t="s">
        <v>37</v>
      </c>
      <c r="C95" s="16" t="s">
        <v>22</v>
      </c>
      <c r="D95" s="161">
        <v>4024</v>
      </c>
      <c r="E95" s="161">
        <v>4024</v>
      </c>
      <c r="F95" s="98">
        <f t="shared" si="114"/>
        <v>3803.982</v>
      </c>
      <c r="G95" s="159">
        <v>0</v>
      </c>
      <c r="H95" s="159"/>
      <c r="I95" s="159"/>
      <c r="J95" s="159">
        <v>268.565</v>
      </c>
      <c r="K95" s="159"/>
      <c r="L95" s="159">
        <v>3535.4169999999999</v>
      </c>
      <c r="M95" s="159">
        <v>0</v>
      </c>
      <c r="N95" s="159">
        <v>3803.66</v>
      </c>
      <c r="O95" s="159">
        <f t="shared" si="115"/>
        <v>0.32200000000011642</v>
      </c>
      <c r="P95" s="146">
        <f t="shared" si="120"/>
        <v>100.00846553056792</v>
      </c>
      <c r="Q95" s="159">
        <f t="shared" ref="Q95:Q97" si="128">E95/12*7</f>
        <v>2347.333333333333</v>
      </c>
      <c r="R95" s="159">
        <f t="shared" si="116"/>
        <v>1456.6486666666669</v>
      </c>
      <c r="S95" s="146">
        <f t="shared" ref="S95" si="129">F95/Q95*100</f>
        <v>162.05546719681911</v>
      </c>
      <c r="T95" s="146">
        <f t="shared" ref="T95" si="130">F95/E95*100</f>
        <v>94.532355864811137</v>
      </c>
      <c r="U95" s="98">
        <v>724.7410000000001</v>
      </c>
      <c r="V95" s="99">
        <f t="shared" si="113"/>
        <v>3079.241</v>
      </c>
      <c r="W95" s="100">
        <f t="shared" si="125"/>
        <v>524.87467936821565</v>
      </c>
    </row>
    <row r="96" spans="1:28" s="54" customFormat="1" ht="42.75" customHeight="1" x14ac:dyDescent="0.3">
      <c r="A96" s="13" t="s">
        <v>174</v>
      </c>
      <c r="B96" s="38" t="s">
        <v>62</v>
      </c>
      <c r="C96" s="16" t="s">
        <v>43</v>
      </c>
      <c r="D96" s="161">
        <v>48000</v>
      </c>
      <c r="E96" s="161">
        <v>60000</v>
      </c>
      <c r="F96" s="102">
        <f t="shared" si="114"/>
        <v>59088.062000000005</v>
      </c>
      <c r="G96" s="161">
        <v>7105.0060000000003</v>
      </c>
      <c r="H96" s="161">
        <v>11422.458000000001</v>
      </c>
      <c r="I96" s="161">
        <v>410.21899999999999</v>
      </c>
      <c r="J96" s="161">
        <v>4989.4059999999999</v>
      </c>
      <c r="K96" s="161">
        <v>7554.5290000000005</v>
      </c>
      <c r="L96" s="161">
        <v>25567.377</v>
      </c>
      <c r="M96" s="161">
        <v>2039.067</v>
      </c>
      <c r="N96" s="161">
        <v>58900</v>
      </c>
      <c r="O96" s="161">
        <f t="shared" si="115"/>
        <v>188.06200000000536</v>
      </c>
      <c r="P96" s="146">
        <f t="shared" si="120"/>
        <v>100.31929032258064</v>
      </c>
      <c r="Q96" s="161">
        <f t="shared" si="128"/>
        <v>35000</v>
      </c>
      <c r="R96" s="161">
        <f t="shared" si="116"/>
        <v>24088.062000000005</v>
      </c>
      <c r="S96" s="146">
        <f>F96/Q96*100</f>
        <v>168.8230342857143</v>
      </c>
      <c r="T96" s="146">
        <f>F96/E96*100</f>
        <v>98.480103333333346</v>
      </c>
      <c r="U96" s="102">
        <v>69469.365999999995</v>
      </c>
      <c r="V96" s="99">
        <f t="shared" si="113"/>
        <v>-10381.303999999989</v>
      </c>
      <c r="W96" s="100">
        <f t="shared" si="125"/>
        <v>85.056285096944762</v>
      </c>
    </row>
    <row r="97" spans="1:25" s="52" customFormat="1" ht="36" customHeight="1" x14ac:dyDescent="0.3">
      <c r="A97" s="23">
        <v>7</v>
      </c>
      <c r="B97" s="97" t="s">
        <v>11</v>
      </c>
      <c r="C97" s="24" t="s">
        <v>23</v>
      </c>
      <c r="D97" s="160">
        <v>11615.2</v>
      </c>
      <c r="E97" s="160">
        <v>11615.2</v>
      </c>
      <c r="F97" s="156">
        <f t="shared" si="114"/>
        <v>6190.7990000000009</v>
      </c>
      <c r="G97" s="155">
        <v>1070.626</v>
      </c>
      <c r="H97" s="155">
        <v>418.40699999999998</v>
      </c>
      <c r="I97" s="155">
        <v>1379.806</v>
      </c>
      <c r="J97" s="155">
        <v>529.60799999999995</v>
      </c>
      <c r="K97" s="155">
        <v>943.41200000000003</v>
      </c>
      <c r="L97" s="186">
        <v>1144.47</v>
      </c>
      <c r="M97" s="155">
        <v>704.47</v>
      </c>
      <c r="N97" s="155">
        <v>6172.1</v>
      </c>
      <c r="O97" s="155">
        <f t="shared" si="115"/>
        <v>18.699000000000524</v>
      </c>
      <c r="P97" s="164">
        <f t="shared" si="120"/>
        <v>100.30296009461934</v>
      </c>
      <c r="Q97" s="155">
        <f t="shared" si="128"/>
        <v>6775.5333333333338</v>
      </c>
      <c r="R97" s="155">
        <f t="shared" si="116"/>
        <v>-584.73433333333287</v>
      </c>
      <c r="S97" s="164">
        <f>F97/Q97*100</f>
        <v>91.369914299489338</v>
      </c>
      <c r="T97" s="164">
        <f>F97/E97*100</f>
        <v>53.29911667470212</v>
      </c>
      <c r="U97" s="156">
        <v>7981.7469999999994</v>
      </c>
      <c r="V97" s="157">
        <f t="shared" si="113"/>
        <v>-1790.9479999999985</v>
      </c>
      <c r="W97" s="158">
        <f t="shared" si="125"/>
        <v>77.561954795109415</v>
      </c>
    </row>
    <row r="98" spans="1:25" s="46" customFormat="1" ht="35.25" customHeight="1" x14ac:dyDescent="0.3">
      <c r="A98" s="44"/>
      <c r="B98" s="179" t="s">
        <v>144</v>
      </c>
      <c r="C98" s="45"/>
      <c r="D98" s="150">
        <f>D86+D90+D92+D94+D95+D96+D97</f>
        <v>169029.41400000002</v>
      </c>
      <c r="E98" s="150">
        <f>E86+E90+E92+E94+E95+E96+E97</f>
        <v>181057.98300000001</v>
      </c>
      <c r="F98" s="150">
        <f t="shared" si="114"/>
        <v>285956.66000000003</v>
      </c>
      <c r="G98" s="150">
        <f>G86+G90+G92+G94+G95+G96+G97</f>
        <v>21174.099000000002</v>
      </c>
      <c r="H98" s="150">
        <f>H86+H90+H92+H94+H95+H96+H97</f>
        <v>31155.57</v>
      </c>
      <c r="I98" s="150">
        <f t="shared" ref="I98:N98" si="131">I86+I90+I92+I94+I95+I96+I97+I91</f>
        <v>20267.509999999998</v>
      </c>
      <c r="J98" s="150">
        <f t="shared" si="131"/>
        <v>54851.543000000005</v>
      </c>
      <c r="K98" s="150">
        <f t="shared" si="131"/>
        <v>21220.797999999999</v>
      </c>
      <c r="L98" s="150">
        <f t="shared" si="131"/>
        <v>121422.41399999999</v>
      </c>
      <c r="M98" s="150">
        <f>M86+M90+M92+M94+M95+M96+M97+M91</f>
        <v>15864.726000000001</v>
      </c>
      <c r="N98" s="150">
        <f t="shared" si="131"/>
        <v>130693.24400000001</v>
      </c>
      <c r="O98" s="150">
        <f t="shared" si="115"/>
        <v>155263.41600000003</v>
      </c>
      <c r="P98" s="144">
        <f t="shared" si="120"/>
        <v>218.79987920416147</v>
      </c>
      <c r="Q98" s="150">
        <f>Q86+Q90+Q92+Q94+Q95+Q96+Q97</f>
        <v>105617.15675000001</v>
      </c>
      <c r="R98" s="150">
        <f t="shared" si="116"/>
        <v>180339.50325000001</v>
      </c>
      <c r="S98" s="144">
        <f>F98/Q98*100</f>
        <v>270.74830340005343</v>
      </c>
      <c r="T98" s="144">
        <f>F98/E98*100</f>
        <v>157.93651031669785</v>
      </c>
      <c r="U98" s="150">
        <f>U86+U90+U92+U94+U95+U96+U97+U89</f>
        <v>201078.40699999998</v>
      </c>
      <c r="V98" s="72">
        <f t="shared" si="113"/>
        <v>84878.253000000055</v>
      </c>
      <c r="W98" s="73">
        <f t="shared" si="125"/>
        <v>142.21152050403904</v>
      </c>
    </row>
    <row r="99" spans="1:25" s="26" customFormat="1" ht="34.5" customHeight="1" x14ac:dyDescent="0.25">
      <c r="A99" s="181">
        <v>1</v>
      </c>
      <c r="B99" s="185" t="s">
        <v>132</v>
      </c>
      <c r="C99" s="182" t="s">
        <v>52</v>
      </c>
      <c r="D99" s="191"/>
      <c r="E99" s="191">
        <v>6419.44</v>
      </c>
      <c r="F99" s="103">
        <f t="shared" si="114"/>
        <v>6419.44</v>
      </c>
      <c r="G99" s="191"/>
      <c r="H99" s="191"/>
      <c r="I99" s="191"/>
      <c r="J99" s="191"/>
      <c r="K99" s="191"/>
      <c r="L99" s="191"/>
      <c r="M99" s="191">
        <v>6419.44</v>
      </c>
      <c r="N99" s="191">
        <v>6419.44</v>
      </c>
      <c r="O99" s="191">
        <f t="shared" ref="O99" si="132">F99-N99</f>
        <v>0</v>
      </c>
      <c r="P99" s="104">
        <f t="shared" ref="P99" si="133">F99/N99*100</f>
        <v>100</v>
      </c>
      <c r="Q99" s="191">
        <f t="shared" ref="Q99" si="134">N99</f>
        <v>6419.44</v>
      </c>
      <c r="R99" s="191">
        <f t="shared" ref="R99" si="135">F99-Q99</f>
        <v>0</v>
      </c>
      <c r="S99" s="104">
        <f>F99/Q99*100</f>
        <v>100</v>
      </c>
      <c r="T99" s="104">
        <f>F99/E99*100</f>
        <v>100</v>
      </c>
      <c r="U99" s="103"/>
      <c r="V99" s="188">
        <f t="shared" si="113"/>
        <v>6419.44</v>
      </c>
      <c r="W99" s="189"/>
    </row>
    <row r="100" spans="1:25" s="26" customFormat="1" ht="78" x14ac:dyDescent="0.25">
      <c r="A100" s="23">
        <f>A99+1</f>
        <v>2</v>
      </c>
      <c r="B100" s="51" t="s">
        <v>138</v>
      </c>
      <c r="C100" s="24" t="s">
        <v>66</v>
      </c>
      <c r="D100" s="160"/>
      <c r="E100" s="160"/>
      <c r="F100" s="103">
        <f t="shared" si="114"/>
        <v>0</v>
      </c>
      <c r="G100" s="160"/>
      <c r="H100" s="160"/>
      <c r="I100" s="160"/>
      <c r="J100" s="160"/>
      <c r="K100" s="160"/>
      <c r="L100" s="191"/>
      <c r="M100" s="160"/>
      <c r="N100" s="160"/>
      <c r="O100" s="160">
        <f t="shared" si="115"/>
        <v>0</v>
      </c>
      <c r="P100" s="104"/>
      <c r="Q100" s="160">
        <f>N100</f>
        <v>0</v>
      </c>
      <c r="R100" s="160">
        <f t="shared" si="116"/>
        <v>0</v>
      </c>
      <c r="S100" s="104"/>
      <c r="T100" s="104"/>
      <c r="U100" s="103">
        <v>16316.299000000001</v>
      </c>
      <c r="V100" s="157">
        <f t="shared" si="113"/>
        <v>-16316.299000000001</v>
      </c>
      <c r="W100" s="158"/>
    </row>
    <row r="101" spans="1:25" s="26" customFormat="1" ht="39" x14ac:dyDescent="0.25">
      <c r="A101" s="23">
        <f>A100+1</f>
        <v>3</v>
      </c>
      <c r="B101" s="51" t="s">
        <v>168</v>
      </c>
      <c r="C101" s="24" t="s">
        <v>169</v>
      </c>
      <c r="D101" s="160"/>
      <c r="E101" s="160"/>
      <c r="F101" s="103">
        <f t="shared" si="114"/>
        <v>0</v>
      </c>
      <c r="G101" s="160"/>
      <c r="H101" s="160"/>
      <c r="I101" s="160"/>
      <c r="J101" s="160"/>
      <c r="K101" s="160"/>
      <c r="L101" s="191"/>
      <c r="M101" s="160"/>
      <c r="N101" s="160"/>
      <c r="O101" s="160"/>
      <c r="P101" s="104"/>
      <c r="Q101" s="160"/>
      <c r="R101" s="160"/>
      <c r="S101" s="104"/>
      <c r="T101" s="104"/>
      <c r="U101" s="103">
        <v>10260.334000000001</v>
      </c>
      <c r="V101" s="157">
        <f t="shared" si="113"/>
        <v>-10260.334000000001</v>
      </c>
      <c r="W101" s="158"/>
    </row>
    <row r="102" spans="1:25" s="26" customFormat="1" ht="48" customHeight="1" x14ac:dyDescent="0.25">
      <c r="A102" s="23">
        <f>A101+1</f>
        <v>4</v>
      </c>
      <c r="B102" s="51" t="s">
        <v>149</v>
      </c>
      <c r="C102" s="24" t="s">
        <v>150</v>
      </c>
      <c r="D102" s="160"/>
      <c r="E102" s="160"/>
      <c r="F102" s="103">
        <f t="shared" si="114"/>
        <v>0</v>
      </c>
      <c r="G102" s="160"/>
      <c r="H102" s="160"/>
      <c r="I102" s="160"/>
      <c r="J102" s="160"/>
      <c r="K102" s="160"/>
      <c r="L102" s="191"/>
      <c r="M102" s="160"/>
      <c r="N102" s="160"/>
      <c r="O102" s="160">
        <f t="shared" si="115"/>
        <v>0</v>
      </c>
      <c r="P102" s="104"/>
      <c r="Q102" s="160">
        <f>N102</f>
        <v>0</v>
      </c>
      <c r="R102" s="160">
        <f t="shared" si="116"/>
        <v>0</v>
      </c>
      <c r="S102" s="104"/>
      <c r="T102" s="104"/>
      <c r="U102" s="103">
        <v>32619.324000000001</v>
      </c>
      <c r="V102" s="157">
        <f t="shared" si="113"/>
        <v>-32619.324000000001</v>
      </c>
      <c r="W102" s="158"/>
    </row>
    <row r="103" spans="1:25" s="42" customFormat="1" ht="38.25" customHeight="1" x14ac:dyDescent="0.3">
      <c r="A103" s="40"/>
      <c r="B103" s="43" t="s">
        <v>27</v>
      </c>
      <c r="C103" s="45"/>
      <c r="D103" s="150">
        <f>D104+D107</f>
        <v>0</v>
      </c>
      <c r="E103" s="150">
        <f>E104+E107</f>
        <v>6419.44</v>
      </c>
      <c r="F103" s="150">
        <f t="shared" si="114"/>
        <v>6419.44</v>
      </c>
      <c r="G103" s="150">
        <f t="shared" ref="G103:M103" si="136">G104+G107</f>
        <v>0</v>
      </c>
      <c r="H103" s="150">
        <f t="shared" si="136"/>
        <v>0</v>
      </c>
      <c r="I103" s="150">
        <f t="shared" si="136"/>
        <v>0</v>
      </c>
      <c r="J103" s="150">
        <f t="shared" si="136"/>
        <v>0</v>
      </c>
      <c r="K103" s="150">
        <f t="shared" ref="K103:L103" si="137">K104+K107</f>
        <v>0</v>
      </c>
      <c r="L103" s="150">
        <f t="shared" si="137"/>
        <v>0</v>
      </c>
      <c r="M103" s="150">
        <f t="shared" si="136"/>
        <v>6419.44</v>
      </c>
      <c r="N103" s="150">
        <f t="shared" ref="N103" si="138">N104+N107</f>
        <v>6419.44</v>
      </c>
      <c r="O103" s="150">
        <f t="shared" ref="O103:O105" si="139">F103-N103</f>
        <v>0</v>
      </c>
      <c r="P103" s="144">
        <f t="shared" ref="P103:P105" si="140">F103/N103*100</f>
        <v>100</v>
      </c>
      <c r="Q103" s="150">
        <f>Q104+Q107</f>
        <v>6419.44</v>
      </c>
      <c r="R103" s="150">
        <f t="shared" si="116"/>
        <v>0</v>
      </c>
      <c r="S103" s="144">
        <f>F103/Q103*100</f>
        <v>100</v>
      </c>
      <c r="T103" s="144">
        <f t="shared" ref="T103:T105" si="141">F103/E103*100</f>
        <v>100</v>
      </c>
      <c r="U103" s="150">
        <f>U104+U107</f>
        <v>59195.957000000002</v>
      </c>
      <c r="V103" s="72">
        <f t="shared" si="113"/>
        <v>-52776.517</v>
      </c>
      <c r="W103" s="73">
        <f t="shared" ref="W103:W107" si="142">F103/U103*100</f>
        <v>10.844389254489119</v>
      </c>
    </row>
    <row r="104" spans="1:25" s="141" customFormat="1" ht="36" customHeight="1" x14ac:dyDescent="0.25">
      <c r="A104" s="33"/>
      <c r="B104" s="139" t="s">
        <v>67</v>
      </c>
      <c r="C104" s="25"/>
      <c r="D104" s="151">
        <f>D105+D106</f>
        <v>0</v>
      </c>
      <c r="E104" s="151">
        <f>E105+E106</f>
        <v>6419.44</v>
      </c>
      <c r="F104" s="150">
        <f t="shared" si="114"/>
        <v>6419.44</v>
      </c>
      <c r="G104" s="151">
        <f t="shared" ref="G104:M104" si="143">G105+G106</f>
        <v>0</v>
      </c>
      <c r="H104" s="151">
        <f t="shared" si="143"/>
        <v>0</v>
      </c>
      <c r="I104" s="151">
        <f t="shared" si="143"/>
        <v>0</v>
      </c>
      <c r="J104" s="151">
        <f t="shared" si="143"/>
        <v>0</v>
      </c>
      <c r="K104" s="151">
        <f t="shared" ref="K104:L104" si="144">K105+K106</f>
        <v>0</v>
      </c>
      <c r="L104" s="151">
        <f t="shared" si="144"/>
        <v>0</v>
      </c>
      <c r="M104" s="151">
        <f t="shared" si="143"/>
        <v>6419.44</v>
      </c>
      <c r="N104" s="151">
        <f t="shared" ref="N104" si="145">N105+N106</f>
        <v>6419.44</v>
      </c>
      <c r="O104" s="151">
        <f t="shared" si="139"/>
        <v>0</v>
      </c>
      <c r="P104" s="140">
        <f t="shared" si="140"/>
        <v>100</v>
      </c>
      <c r="Q104" s="151">
        <f t="shared" ref="Q104" si="146">Q105+Q106</f>
        <v>6419.44</v>
      </c>
      <c r="R104" s="151">
        <f t="shared" si="116"/>
        <v>0</v>
      </c>
      <c r="S104" s="140">
        <f t="shared" ref="S104:S105" si="147">F104/Q104*100</f>
        <v>100</v>
      </c>
      <c r="T104" s="140">
        <f t="shared" si="141"/>
        <v>100</v>
      </c>
      <c r="U104" s="150">
        <f>U105+U106</f>
        <v>26576.633000000002</v>
      </c>
      <c r="V104" s="76">
        <f t="shared" si="113"/>
        <v>-20157.193000000003</v>
      </c>
      <c r="W104" s="77">
        <f t="shared" si="142"/>
        <v>24.154451769718154</v>
      </c>
    </row>
    <row r="105" spans="1:25" s="7" customFormat="1" ht="31.5" customHeight="1" x14ac:dyDescent="0.25">
      <c r="A105" s="13"/>
      <c r="B105" s="16" t="s">
        <v>93</v>
      </c>
      <c r="C105" s="16"/>
      <c r="D105" s="161">
        <f>D100</f>
        <v>0</v>
      </c>
      <c r="E105" s="161">
        <f>E100+E99</f>
        <v>6419.44</v>
      </c>
      <c r="F105" s="102">
        <f t="shared" si="114"/>
        <v>6419.44</v>
      </c>
      <c r="G105" s="161">
        <f t="shared" ref="G105:M105" si="148">G100+G99</f>
        <v>0</v>
      </c>
      <c r="H105" s="161">
        <f t="shared" si="148"/>
        <v>0</v>
      </c>
      <c r="I105" s="161">
        <f t="shared" si="148"/>
        <v>0</v>
      </c>
      <c r="J105" s="161">
        <f t="shared" si="148"/>
        <v>0</v>
      </c>
      <c r="K105" s="161">
        <f t="shared" si="148"/>
        <v>0</v>
      </c>
      <c r="L105" s="161">
        <f t="shared" si="148"/>
        <v>0</v>
      </c>
      <c r="M105" s="161">
        <f t="shared" si="148"/>
        <v>6419.44</v>
      </c>
      <c r="N105" s="161">
        <f t="shared" ref="N105" si="149">N100+N99</f>
        <v>6419.44</v>
      </c>
      <c r="O105" s="161">
        <f t="shared" si="139"/>
        <v>0</v>
      </c>
      <c r="P105" s="146">
        <f t="shared" si="140"/>
        <v>100</v>
      </c>
      <c r="Q105" s="161">
        <f t="shared" ref="Q105" si="150">Q100+Q99</f>
        <v>6419.44</v>
      </c>
      <c r="R105" s="161">
        <f t="shared" si="116"/>
        <v>0</v>
      </c>
      <c r="S105" s="146">
        <f t="shared" si="147"/>
        <v>100</v>
      </c>
      <c r="T105" s="146">
        <f t="shared" si="141"/>
        <v>100</v>
      </c>
      <c r="U105" s="102">
        <f>U100</f>
        <v>16316.299000000001</v>
      </c>
      <c r="V105" s="99">
        <f t="shared" si="113"/>
        <v>-9896.8590000000004</v>
      </c>
      <c r="W105" s="100">
        <f t="shared" si="142"/>
        <v>39.343726172215888</v>
      </c>
    </row>
    <row r="106" spans="1:25" s="7" customFormat="1" ht="31.5" customHeight="1" x14ac:dyDescent="0.25">
      <c r="A106" s="13"/>
      <c r="B106" s="134" t="s">
        <v>92</v>
      </c>
      <c r="C106" s="16"/>
      <c r="D106" s="161"/>
      <c r="E106" s="161"/>
      <c r="F106" s="102">
        <f t="shared" si="114"/>
        <v>0</v>
      </c>
      <c r="G106" s="161"/>
      <c r="H106" s="161"/>
      <c r="I106" s="161"/>
      <c r="J106" s="161"/>
      <c r="K106" s="161"/>
      <c r="L106" s="161"/>
      <c r="M106" s="161"/>
      <c r="N106" s="161"/>
      <c r="O106" s="161">
        <f t="shared" si="115"/>
        <v>0</v>
      </c>
      <c r="P106" s="146"/>
      <c r="Q106" s="161"/>
      <c r="R106" s="161">
        <f t="shared" si="116"/>
        <v>0</v>
      </c>
      <c r="S106" s="146"/>
      <c r="T106" s="146"/>
      <c r="U106" s="102">
        <f>U101</f>
        <v>10260.334000000001</v>
      </c>
      <c r="V106" s="99">
        <f t="shared" si="113"/>
        <v>-10260.334000000001</v>
      </c>
      <c r="W106" s="100">
        <f t="shared" si="142"/>
        <v>0</v>
      </c>
    </row>
    <row r="107" spans="1:25" s="141" customFormat="1" ht="63.75" customHeight="1" x14ac:dyDescent="0.25">
      <c r="A107" s="33"/>
      <c r="B107" s="139" t="s">
        <v>151</v>
      </c>
      <c r="C107" s="25"/>
      <c r="D107" s="151">
        <f>D102</f>
        <v>0</v>
      </c>
      <c r="E107" s="151">
        <f>E102</f>
        <v>0</v>
      </c>
      <c r="F107" s="150">
        <f t="shared" si="114"/>
        <v>0</v>
      </c>
      <c r="G107" s="151"/>
      <c r="H107" s="151"/>
      <c r="I107" s="151"/>
      <c r="J107" s="151"/>
      <c r="K107" s="151"/>
      <c r="L107" s="151"/>
      <c r="M107" s="151"/>
      <c r="N107" s="151"/>
      <c r="O107" s="151">
        <f t="shared" si="115"/>
        <v>0</v>
      </c>
      <c r="P107" s="140"/>
      <c r="Q107" s="151">
        <f>Q102</f>
        <v>0</v>
      </c>
      <c r="R107" s="151">
        <f t="shared" si="116"/>
        <v>0</v>
      </c>
      <c r="S107" s="140"/>
      <c r="T107" s="140"/>
      <c r="U107" s="150">
        <f>U102</f>
        <v>32619.324000000001</v>
      </c>
      <c r="V107" s="76">
        <f t="shared" si="113"/>
        <v>-32619.324000000001</v>
      </c>
      <c r="W107" s="77">
        <f t="shared" si="142"/>
        <v>0</v>
      </c>
    </row>
    <row r="108" spans="1:25" s="141" customFormat="1" ht="22.5" x14ac:dyDescent="0.25">
      <c r="A108" s="33"/>
      <c r="B108" s="139"/>
      <c r="C108" s="25"/>
      <c r="D108" s="151"/>
      <c r="E108" s="151"/>
      <c r="F108" s="150">
        <f t="shared" si="114"/>
        <v>0</v>
      </c>
      <c r="G108" s="151"/>
      <c r="H108" s="151"/>
      <c r="I108" s="151"/>
      <c r="J108" s="151"/>
      <c r="K108" s="151"/>
      <c r="L108" s="151"/>
      <c r="M108" s="151"/>
      <c r="N108" s="151"/>
      <c r="O108" s="151"/>
      <c r="P108" s="140"/>
      <c r="Q108" s="151"/>
      <c r="R108" s="151"/>
      <c r="S108" s="140"/>
      <c r="T108" s="140"/>
      <c r="U108" s="150"/>
      <c r="V108" s="76"/>
      <c r="W108" s="77"/>
    </row>
    <row r="109" spans="1:25" s="123" customFormat="1" ht="32.25" customHeight="1" x14ac:dyDescent="0.3">
      <c r="A109" s="117"/>
      <c r="B109" s="118" t="s">
        <v>42</v>
      </c>
      <c r="C109" s="124"/>
      <c r="D109" s="165">
        <f>D98+D103</f>
        <v>169029.41400000002</v>
      </c>
      <c r="E109" s="165">
        <f>E98+E103</f>
        <v>187477.42300000001</v>
      </c>
      <c r="F109" s="165">
        <f t="shared" si="114"/>
        <v>292376.10000000003</v>
      </c>
      <c r="G109" s="165">
        <f t="shared" ref="G109:M109" si="151">G98+G103</f>
        <v>21174.099000000002</v>
      </c>
      <c r="H109" s="165">
        <f t="shared" si="151"/>
        <v>31155.57</v>
      </c>
      <c r="I109" s="165">
        <f t="shared" si="151"/>
        <v>20267.509999999998</v>
      </c>
      <c r="J109" s="165">
        <f t="shared" si="151"/>
        <v>54851.543000000005</v>
      </c>
      <c r="K109" s="165">
        <f t="shared" ref="K109:L109" si="152">K98+K103</f>
        <v>21220.797999999999</v>
      </c>
      <c r="L109" s="165">
        <f t="shared" si="152"/>
        <v>121422.41399999999</v>
      </c>
      <c r="M109" s="165">
        <f t="shared" si="151"/>
        <v>22284.166000000001</v>
      </c>
      <c r="N109" s="165">
        <f t="shared" ref="N109" si="153">N98+N103</f>
        <v>137112.68400000001</v>
      </c>
      <c r="O109" s="165">
        <f>F109-N109</f>
        <v>155263.41600000003</v>
      </c>
      <c r="P109" s="147">
        <f>F109/N109*100</f>
        <v>213.23782123614473</v>
      </c>
      <c r="Q109" s="165">
        <f>Q98+Q103</f>
        <v>112036.59675000001</v>
      </c>
      <c r="R109" s="165">
        <f>F109-Q109</f>
        <v>180339.50325000001</v>
      </c>
      <c r="S109" s="147">
        <f>F109/Q109*100</f>
        <v>260.96481728413443</v>
      </c>
      <c r="T109" s="147">
        <f>F109/E109*100</f>
        <v>155.952698368379</v>
      </c>
      <c r="U109" s="165">
        <f>U98+U103</f>
        <v>260274.36399999997</v>
      </c>
      <c r="V109" s="120">
        <f>F109-U109</f>
        <v>32101.736000000063</v>
      </c>
      <c r="W109" s="121">
        <f>F109/U109*100</f>
        <v>112.33380633676242</v>
      </c>
      <c r="X109" s="165"/>
      <c r="Y109" s="165"/>
    </row>
    <row r="110" spans="1:25" s="12" customFormat="1" ht="26.25" customHeight="1" x14ac:dyDescent="0.25">
      <c r="A110" s="196" t="s">
        <v>41</v>
      </c>
      <c r="B110" s="197"/>
      <c r="C110" s="197"/>
      <c r="D110" s="197"/>
      <c r="E110" s="197"/>
      <c r="F110" s="197"/>
      <c r="G110" s="197"/>
      <c r="H110" s="197"/>
      <c r="I110" s="197"/>
      <c r="J110" s="197"/>
      <c r="K110" s="197"/>
      <c r="L110" s="197"/>
      <c r="M110" s="197"/>
      <c r="N110" s="197"/>
      <c r="O110" s="197"/>
      <c r="P110" s="197"/>
      <c r="Q110" s="197"/>
      <c r="R110" s="197"/>
      <c r="S110" s="197"/>
      <c r="T110" s="197"/>
      <c r="U110" s="197"/>
      <c r="V110" s="197"/>
      <c r="W110" s="198"/>
    </row>
    <row r="111" spans="1:25" s="123" customFormat="1" ht="36" customHeight="1" x14ac:dyDescent="0.3">
      <c r="A111" s="125"/>
      <c r="B111" s="118" t="s">
        <v>146</v>
      </c>
      <c r="C111" s="124"/>
      <c r="D111" s="165">
        <f>D51+D98</f>
        <v>6418332.4919999987</v>
      </c>
      <c r="E111" s="165">
        <f>E51+E98</f>
        <v>6733414.6279999996</v>
      </c>
      <c r="F111" s="165">
        <f t="shared" si="114"/>
        <v>4117720.7020000005</v>
      </c>
      <c r="G111" s="165">
        <f t="shared" ref="G111:N111" si="154">G51+G98</f>
        <v>529252.804</v>
      </c>
      <c r="H111" s="165">
        <f t="shared" si="154"/>
        <v>570782.09300000023</v>
      </c>
      <c r="I111" s="165">
        <f t="shared" si="154"/>
        <v>487850.38800000004</v>
      </c>
      <c r="J111" s="165">
        <f t="shared" si="154"/>
        <v>639516.23399999994</v>
      </c>
      <c r="K111" s="165">
        <f t="shared" si="154"/>
        <v>575647.53</v>
      </c>
      <c r="L111" s="165">
        <f t="shared" si="154"/>
        <v>651273.23499999999</v>
      </c>
      <c r="M111" s="165">
        <f t="shared" si="154"/>
        <v>663398.41800000006</v>
      </c>
      <c r="N111" s="165">
        <f t="shared" si="154"/>
        <v>3713540.7379999999</v>
      </c>
      <c r="O111" s="165">
        <f>F111-N111</f>
        <v>404179.96400000062</v>
      </c>
      <c r="P111" s="147">
        <f>F111/N111*100</f>
        <v>110.88395126150358</v>
      </c>
      <c r="Q111" s="165">
        <f>Q51+Q98</f>
        <v>3927825.1996666659</v>
      </c>
      <c r="R111" s="165">
        <f>F111-Q111</f>
        <v>189895.50233333465</v>
      </c>
      <c r="S111" s="147">
        <f>F111/Q111*100</f>
        <v>104.83462202822697</v>
      </c>
      <c r="T111" s="147">
        <f>F111/E111*100</f>
        <v>61.153529516465724</v>
      </c>
      <c r="U111" s="165">
        <f>U51+U98</f>
        <v>3390394.6339999991</v>
      </c>
      <c r="V111" s="120">
        <f>F111-U111</f>
        <v>727326.06800000137</v>
      </c>
      <c r="W111" s="121">
        <f>F111/U111*100</f>
        <v>121.45254893652012</v>
      </c>
    </row>
    <row r="112" spans="1:25" s="30" customFormat="1" ht="22.5" hidden="1" customHeight="1" x14ac:dyDescent="0.3">
      <c r="A112" s="138"/>
      <c r="B112" s="15"/>
      <c r="C112" s="25"/>
      <c r="D112" s="151"/>
      <c r="E112" s="151"/>
      <c r="F112" s="150">
        <f t="shared" si="114"/>
        <v>0</v>
      </c>
      <c r="G112" s="151"/>
      <c r="H112" s="151"/>
      <c r="I112" s="151"/>
      <c r="J112" s="151"/>
      <c r="K112" s="151"/>
      <c r="L112" s="151"/>
      <c r="M112" s="151"/>
      <c r="N112" s="151"/>
      <c r="O112" s="151"/>
      <c r="P112" s="140"/>
      <c r="Q112" s="151"/>
      <c r="R112" s="151"/>
      <c r="S112" s="140"/>
      <c r="T112" s="140"/>
      <c r="U112" s="150"/>
      <c r="V112" s="76"/>
      <c r="W112" s="77"/>
    </row>
    <row r="113" spans="1:25" s="174" customFormat="1" ht="32.25" hidden="1" customHeight="1" x14ac:dyDescent="0.3">
      <c r="A113" s="167"/>
      <c r="B113" s="168" t="s">
        <v>63</v>
      </c>
      <c r="C113" s="24"/>
      <c r="D113" s="169">
        <v>-531278.1</v>
      </c>
      <c r="E113" s="169">
        <v>-531278.1</v>
      </c>
      <c r="F113" s="170">
        <f t="shared" si="114"/>
        <v>-309912.40000000002</v>
      </c>
      <c r="G113" s="169">
        <v>-44273.2</v>
      </c>
      <c r="H113" s="169">
        <v>-44273.2</v>
      </c>
      <c r="I113" s="169">
        <v>-44273.2</v>
      </c>
      <c r="J113" s="169">
        <v>-44273.2</v>
      </c>
      <c r="K113" s="169">
        <v>-44273.2</v>
      </c>
      <c r="L113" s="169">
        <v>-44273.2</v>
      </c>
      <c r="M113" s="169">
        <v>-44273.2</v>
      </c>
      <c r="N113" s="169">
        <f>F113</f>
        <v>-309912.40000000002</v>
      </c>
      <c r="O113" s="169">
        <f>F113-N113</f>
        <v>0</v>
      </c>
      <c r="P113" s="171">
        <f>F113/N113*100</f>
        <v>100</v>
      </c>
      <c r="Q113" s="169">
        <f>N113</f>
        <v>-309912.40000000002</v>
      </c>
      <c r="R113" s="169">
        <f>F113-Q113</f>
        <v>0</v>
      </c>
      <c r="S113" s="171">
        <f>F113/Q113*100</f>
        <v>100</v>
      </c>
      <c r="T113" s="171">
        <f>F113/E113*100</f>
        <v>58.333366272767506</v>
      </c>
      <c r="U113" s="170"/>
      <c r="V113" s="172">
        <f>F113-U113</f>
        <v>-309912.40000000002</v>
      </c>
      <c r="W113" s="173"/>
    </row>
    <row r="114" spans="1:25" s="30" customFormat="1" ht="22.5" x14ac:dyDescent="0.3">
      <c r="A114" s="11"/>
      <c r="B114" s="15"/>
      <c r="C114" s="25"/>
      <c r="D114" s="151"/>
      <c r="E114" s="151"/>
      <c r="F114" s="150">
        <f t="shared" si="114"/>
        <v>0</v>
      </c>
      <c r="G114" s="151"/>
      <c r="H114" s="151"/>
      <c r="I114" s="151"/>
      <c r="J114" s="151"/>
      <c r="K114" s="151"/>
      <c r="L114" s="151"/>
      <c r="M114" s="151"/>
      <c r="N114" s="151"/>
      <c r="O114" s="151"/>
      <c r="P114" s="140"/>
      <c r="Q114" s="151"/>
      <c r="R114" s="151"/>
      <c r="S114" s="140"/>
      <c r="T114" s="140"/>
      <c r="U114" s="150"/>
      <c r="V114" s="76"/>
      <c r="W114" s="77"/>
    </row>
    <row r="115" spans="1:25" s="42" customFormat="1" ht="32.25" customHeight="1" x14ac:dyDescent="0.3">
      <c r="A115" s="40"/>
      <c r="B115" s="43" t="s">
        <v>27</v>
      </c>
      <c r="C115" s="45"/>
      <c r="D115" s="150">
        <f>D116+D117+D118+D121</f>
        <v>620318.51</v>
      </c>
      <c r="E115" s="150">
        <f>E116+E117+E118+E121</f>
        <v>850011.41700000002</v>
      </c>
      <c r="F115" s="150">
        <f t="shared" si="114"/>
        <v>669847.68400000001</v>
      </c>
      <c r="G115" s="150">
        <f t="shared" ref="G115:N115" si="155">G116+G117+G118+G121</f>
        <v>77177.726999999999</v>
      </c>
      <c r="H115" s="150">
        <f t="shared" si="155"/>
        <v>78538.081000000006</v>
      </c>
      <c r="I115" s="150">
        <f t="shared" si="155"/>
        <v>78466.065999999992</v>
      </c>
      <c r="J115" s="150">
        <f t="shared" si="155"/>
        <v>78945.156000000003</v>
      </c>
      <c r="K115" s="150">
        <f t="shared" ref="K115:L115" si="156">K116+K117+K118+K121</f>
        <v>105411.14199999999</v>
      </c>
      <c r="L115" s="150">
        <f t="shared" si="156"/>
        <v>200895.93300000002</v>
      </c>
      <c r="M115" s="150">
        <f t="shared" si="155"/>
        <v>50413.578999999998</v>
      </c>
      <c r="N115" s="150">
        <f t="shared" si="155"/>
        <v>669957.78499999992</v>
      </c>
      <c r="O115" s="150">
        <f t="shared" ref="O115:O122" si="157">F115-N115</f>
        <v>-110.1009999999078</v>
      </c>
      <c r="P115" s="144">
        <f>F115/N115*100</f>
        <v>99.983565979459456</v>
      </c>
      <c r="Q115" s="150">
        <f>Q116+Q117+Q118+Q121</f>
        <v>660328.18499999994</v>
      </c>
      <c r="R115" s="150">
        <f t="shared" ref="R115:R122" si="158">F115-Q115</f>
        <v>9519.4990000000689</v>
      </c>
      <c r="S115" s="144">
        <f>F115/Q115*100</f>
        <v>101.44163148207888</v>
      </c>
      <c r="T115" s="144">
        <f>F115/E115*100</f>
        <v>78.804551398160811</v>
      </c>
      <c r="U115" s="150">
        <f>U116+U117+U118+U121</f>
        <v>726926.53200000001</v>
      </c>
      <c r="V115" s="72">
        <f t="shared" ref="V115:V122" si="159">F115-U115</f>
        <v>-57078.847999999998</v>
      </c>
      <c r="W115" s="73">
        <f>F115/U115*100</f>
        <v>92.147920664973057</v>
      </c>
    </row>
    <row r="116" spans="1:25" s="48" customFormat="1" ht="22.5" hidden="1" customHeight="1" x14ac:dyDescent="0.3">
      <c r="A116" s="127"/>
      <c r="B116" s="126" t="s">
        <v>131</v>
      </c>
      <c r="C116" s="47"/>
      <c r="D116" s="151">
        <f>D78</f>
        <v>0</v>
      </c>
      <c r="E116" s="151">
        <f>E78</f>
        <v>0</v>
      </c>
      <c r="F116" s="150">
        <f t="shared" si="114"/>
        <v>0</v>
      </c>
      <c r="G116" s="151">
        <f>G78</f>
        <v>0</v>
      </c>
      <c r="H116" s="151">
        <f t="shared" ref="H116" si="160">H78</f>
        <v>0</v>
      </c>
      <c r="I116" s="151">
        <f>I78</f>
        <v>0</v>
      </c>
      <c r="J116" s="151">
        <f t="shared" ref="J116:L116" si="161">J78</f>
        <v>0</v>
      </c>
      <c r="K116" s="151">
        <f t="shared" si="161"/>
        <v>0</v>
      </c>
      <c r="L116" s="151">
        <f t="shared" si="161"/>
        <v>0</v>
      </c>
      <c r="M116" s="151">
        <f>M78</f>
        <v>0</v>
      </c>
      <c r="N116" s="151">
        <f>N78</f>
        <v>0</v>
      </c>
      <c r="O116" s="151">
        <f t="shared" si="157"/>
        <v>0</v>
      </c>
      <c r="P116" s="140"/>
      <c r="Q116" s="151">
        <f>Q78</f>
        <v>0</v>
      </c>
      <c r="R116" s="151">
        <f t="shared" si="158"/>
        <v>0</v>
      </c>
      <c r="S116" s="140"/>
      <c r="T116" s="140"/>
      <c r="U116" s="150">
        <f>U78</f>
        <v>0</v>
      </c>
      <c r="V116" s="76">
        <f t="shared" si="159"/>
        <v>0</v>
      </c>
      <c r="W116" s="77"/>
    </row>
    <row r="117" spans="1:25" s="48" customFormat="1" ht="31.5" customHeight="1" x14ac:dyDescent="0.3">
      <c r="A117" s="127"/>
      <c r="B117" s="126" t="s">
        <v>102</v>
      </c>
      <c r="C117" s="47"/>
      <c r="D117" s="151">
        <f>D79</f>
        <v>0</v>
      </c>
      <c r="E117" s="151">
        <f>E79</f>
        <v>1795.681</v>
      </c>
      <c r="F117" s="150">
        <f t="shared" si="114"/>
        <v>1795.681</v>
      </c>
      <c r="G117" s="151">
        <f>G79</f>
        <v>0</v>
      </c>
      <c r="H117" s="151">
        <f t="shared" ref="H117" si="162">H79</f>
        <v>0</v>
      </c>
      <c r="I117" s="151">
        <f>I79</f>
        <v>337.25700000000001</v>
      </c>
      <c r="J117" s="151">
        <f t="shared" ref="J117:L117" si="163">J79</f>
        <v>667.202</v>
      </c>
      <c r="K117" s="151">
        <f t="shared" si="163"/>
        <v>791.22199999999998</v>
      </c>
      <c r="L117" s="151">
        <f t="shared" si="163"/>
        <v>0</v>
      </c>
      <c r="M117" s="151">
        <f>M79</f>
        <v>0</v>
      </c>
      <c r="N117" s="151">
        <f>N79</f>
        <v>1795.681</v>
      </c>
      <c r="O117" s="151">
        <f t="shared" si="157"/>
        <v>0</v>
      </c>
      <c r="P117" s="140">
        <f>F117/N117*100</f>
        <v>100</v>
      </c>
      <c r="Q117" s="151">
        <f>Q79</f>
        <v>1795.681</v>
      </c>
      <c r="R117" s="151">
        <f t="shared" si="158"/>
        <v>0</v>
      </c>
      <c r="S117" s="140">
        <f>F117/Q117*100</f>
        <v>100</v>
      </c>
      <c r="T117" s="140">
        <f>F117/E117*100</f>
        <v>100</v>
      </c>
      <c r="U117" s="150">
        <f>U79</f>
        <v>4050.5970000000002</v>
      </c>
      <c r="V117" s="76">
        <f t="shared" si="159"/>
        <v>-2254.9160000000002</v>
      </c>
      <c r="W117" s="77">
        <f>F117/U117*100</f>
        <v>44.331267711895308</v>
      </c>
    </row>
    <row r="118" spans="1:25" s="48" customFormat="1" ht="31.5" customHeight="1" x14ac:dyDescent="0.3">
      <c r="A118" s="127"/>
      <c r="B118" s="49" t="s">
        <v>67</v>
      </c>
      <c r="C118" s="47"/>
      <c r="D118" s="151">
        <f>D119+D120</f>
        <v>620318.51</v>
      </c>
      <c r="E118" s="151">
        <f>E119+E120</f>
        <v>848215.73600000003</v>
      </c>
      <c r="F118" s="150">
        <f t="shared" si="114"/>
        <v>668052.00300000003</v>
      </c>
      <c r="G118" s="151">
        <f t="shared" ref="G118:N118" si="164">G119+G120</f>
        <v>77177.726999999999</v>
      </c>
      <c r="H118" s="151">
        <f t="shared" ref="H118:M118" si="165">H119+H120</f>
        <v>78538.081000000006</v>
      </c>
      <c r="I118" s="151">
        <f t="shared" ref="I118:L118" si="166">I119+I120</f>
        <v>78128.808999999994</v>
      </c>
      <c r="J118" s="151">
        <f t="shared" si="166"/>
        <v>78277.953999999998</v>
      </c>
      <c r="K118" s="151">
        <f t="shared" si="166"/>
        <v>104619.92</v>
      </c>
      <c r="L118" s="151">
        <f t="shared" si="166"/>
        <v>200895.93300000002</v>
      </c>
      <c r="M118" s="151">
        <f t="shared" si="165"/>
        <v>50413.578999999998</v>
      </c>
      <c r="N118" s="151">
        <f t="shared" si="164"/>
        <v>668162.10399999993</v>
      </c>
      <c r="O118" s="151">
        <f t="shared" si="157"/>
        <v>-110.1009999999078</v>
      </c>
      <c r="P118" s="140">
        <f>F118/N118*100</f>
        <v>99.983521813143724</v>
      </c>
      <c r="Q118" s="151">
        <f t="shared" ref="Q118" si="167">Q119+Q120</f>
        <v>658532.50399999996</v>
      </c>
      <c r="R118" s="151">
        <f t="shared" si="158"/>
        <v>9519.4990000000689</v>
      </c>
      <c r="S118" s="140">
        <f>F118/Q118*100</f>
        <v>101.44556251091291</v>
      </c>
      <c r="T118" s="140">
        <f>F118/E118*100</f>
        <v>78.759680426395676</v>
      </c>
      <c r="U118" s="150">
        <f t="shared" ref="U118" si="168">U119+U120</f>
        <v>690256.61100000003</v>
      </c>
      <c r="V118" s="76">
        <f t="shared" si="159"/>
        <v>-22204.608000000007</v>
      </c>
      <c r="W118" s="77">
        <f>F118/U118*100</f>
        <v>96.783137220832799</v>
      </c>
    </row>
    <row r="119" spans="1:25" s="130" customFormat="1" ht="34.5" customHeight="1" x14ac:dyDescent="0.35">
      <c r="A119" s="128"/>
      <c r="B119" s="129" t="s">
        <v>93</v>
      </c>
      <c r="C119" s="129"/>
      <c r="D119" s="161">
        <f>D81+D105</f>
        <v>599998.4</v>
      </c>
      <c r="E119" s="161">
        <f>E81+E105</f>
        <v>685893.34</v>
      </c>
      <c r="F119" s="102">
        <f t="shared" si="114"/>
        <v>645503.14000000013</v>
      </c>
      <c r="G119" s="161">
        <f t="shared" ref="G119:N119" si="169">G81+G105</f>
        <v>75041.2</v>
      </c>
      <c r="H119" s="161">
        <f t="shared" si="169"/>
        <v>75369.8</v>
      </c>
      <c r="I119" s="161">
        <f t="shared" si="169"/>
        <v>75205.5</v>
      </c>
      <c r="J119" s="161">
        <f t="shared" si="169"/>
        <v>75205.5</v>
      </c>
      <c r="K119" s="161">
        <f t="shared" ref="K119:L119" si="170">K81+K105</f>
        <v>101210.7</v>
      </c>
      <c r="L119" s="161">
        <f t="shared" si="170"/>
        <v>194776.40000000002</v>
      </c>
      <c r="M119" s="161">
        <f t="shared" si="169"/>
        <v>48694.04</v>
      </c>
      <c r="N119" s="161">
        <f t="shared" si="169"/>
        <v>645503.1399999999</v>
      </c>
      <c r="O119" s="161">
        <f t="shared" si="157"/>
        <v>0</v>
      </c>
      <c r="P119" s="146">
        <f>F119/N119*100</f>
        <v>100.00000000000004</v>
      </c>
      <c r="Q119" s="161">
        <f>Q81+Q105</f>
        <v>635873.53999999992</v>
      </c>
      <c r="R119" s="161">
        <f t="shared" si="158"/>
        <v>9629.6000000002095</v>
      </c>
      <c r="S119" s="146">
        <f>F119/Q119*100</f>
        <v>101.51438916612258</v>
      </c>
      <c r="T119" s="146">
        <f>F119/E119*100</f>
        <v>94.11130016220892</v>
      </c>
      <c r="U119" s="102">
        <f>U81+U105</f>
        <v>559757.69900000002</v>
      </c>
      <c r="V119" s="99">
        <f t="shared" si="159"/>
        <v>85745.441000000108</v>
      </c>
      <c r="W119" s="100">
        <f>F119/U119*100</f>
        <v>115.31831382635438</v>
      </c>
    </row>
    <row r="120" spans="1:25" s="130" customFormat="1" ht="34.5" customHeight="1" x14ac:dyDescent="0.35">
      <c r="A120" s="128"/>
      <c r="B120" s="129" t="s">
        <v>92</v>
      </c>
      <c r="C120" s="129"/>
      <c r="D120" s="161">
        <f>D106+D82</f>
        <v>20320.11</v>
      </c>
      <c r="E120" s="161">
        <f>E106+E82</f>
        <v>162322.39600000001</v>
      </c>
      <c r="F120" s="102">
        <f t="shared" si="114"/>
        <v>22548.863000000001</v>
      </c>
      <c r="G120" s="161">
        <f t="shared" ref="G120:N120" si="171">G106+G82</f>
        <v>2136.527</v>
      </c>
      <c r="H120" s="161">
        <f t="shared" si="171"/>
        <v>3168.2809999999999</v>
      </c>
      <c r="I120" s="161">
        <f t="shared" si="171"/>
        <v>2923.3090000000002</v>
      </c>
      <c r="J120" s="161">
        <f t="shared" si="171"/>
        <v>3072.4540000000002</v>
      </c>
      <c r="K120" s="161">
        <f t="shared" ref="K120:L120" si="172">K106+K82</f>
        <v>3409.2200000000003</v>
      </c>
      <c r="L120" s="161">
        <f t="shared" si="172"/>
        <v>6119.5329999999994</v>
      </c>
      <c r="M120" s="161">
        <f t="shared" si="171"/>
        <v>1719.5390000000002</v>
      </c>
      <c r="N120" s="161">
        <f t="shared" si="171"/>
        <v>22658.963999999996</v>
      </c>
      <c r="O120" s="161">
        <f t="shared" si="157"/>
        <v>-110.10099999999511</v>
      </c>
      <c r="P120" s="146">
        <f>F120/N120*100</f>
        <v>99.514095172224131</v>
      </c>
      <c r="Q120" s="161">
        <f>Q106+Q82</f>
        <v>22658.963999999996</v>
      </c>
      <c r="R120" s="161">
        <f t="shared" si="158"/>
        <v>-110.10099999999511</v>
      </c>
      <c r="S120" s="146">
        <f>F120/Q120*100</f>
        <v>99.514095172224131</v>
      </c>
      <c r="T120" s="146">
        <f>F120/E120*100</f>
        <v>13.89140596470742</v>
      </c>
      <c r="U120" s="102">
        <f>U106+U82</f>
        <v>130498.91200000001</v>
      </c>
      <c r="V120" s="99">
        <f t="shared" si="159"/>
        <v>-107950.04900000001</v>
      </c>
      <c r="W120" s="100">
        <f>F120/U120*100</f>
        <v>17.278966279810824</v>
      </c>
    </row>
    <row r="121" spans="1:25" s="48" customFormat="1" ht="71.25" customHeight="1" x14ac:dyDescent="0.3">
      <c r="A121" s="127"/>
      <c r="B121" s="49" t="s">
        <v>151</v>
      </c>
      <c r="C121" s="47"/>
      <c r="D121" s="151">
        <f>D107</f>
        <v>0</v>
      </c>
      <c r="E121" s="151">
        <f>E107</f>
        <v>0</v>
      </c>
      <c r="F121" s="150">
        <f t="shared" si="114"/>
        <v>0</v>
      </c>
      <c r="G121" s="151">
        <f t="shared" ref="G121:N121" si="173">G107</f>
        <v>0</v>
      </c>
      <c r="H121" s="151">
        <f t="shared" si="173"/>
        <v>0</v>
      </c>
      <c r="I121" s="151">
        <f t="shared" si="173"/>
        <v>0</v>
      </c>
      <c r="J121" s="151">
        <f t="shared" si="173"/>
        <v>0</v>
      </c>
      <c r="K121" s="151">
        <f t="shared" ref="K121:L121" si="174">K107</f>
        <v>0</v>
      </c>
      <c r="L121" s="151">
        <f t="shared" si="174"/>
        <v>0</v>
      </c>
      <c r="M121" s="151">
        <f t="shared" si="173"/>
        <v>0</v>
      </c>
      <c r="N121" s="151">
        <f t="shared" si="173"/>
        <v>0</v>
      </c>
      <c r="O121" s="151">
        <f t="shared" si="157"/>
        <v>0</v>
      </c>
      <c r="P121" s="140"/>
      <c r="Q121" s="151">
        <f>Q107</f>
        <v>0</v>
      </c>
      <c r="R121" s="151">
        <f t="shared" si="158"/>
        <v>0</v>
      </c>
      <c r="S121" s="140"/>
      <c r="T121" s="140"/>
      <c r="U121" s="150">
        <f>U107</f>
        <v>32619.324000000001</v>
      </c>
      <c r="V121" s="76">
        <f t="shared" si="159"/>
        <v>-32619.324000000001</v>
      </c>
      <c r="W121" s="77"/>
    </row>
    <row r="122" spans="1:25" s="123" customFormat="1" ht="55.5" customHeight="1" x14ac:dyDescent="0.3">
      <c r="A122" s="125"/>
      <c r="B122" s="118" t="s">
        <v>117</v>
      </c>
      <c r="C122" s="124"/>
      <c r="D122" s="165">
        <f>D111+D115</f>
        <v>7038651.0019999985</v>
      </c>
      <c r="E122" s="165">
        <f>E111+E115</f>
        <v>7583426.0449999999</v>
      </c>
      <c r="F122" s="165">
        <f t="shared" si="114"/>
        <v>4787568.3859999999</v>
      </c>
      <c r="G122" s="165">
        <f t="shared" ref="G122:N122" si="175">G111+G115</f>
        <v>606430.53099999996</v>
      </c>
      <c r="H122" s="165">
        <f t="shared" si="175"/>
        <v>649320.17400000023</v>
      </c>
      <c r="I122" s="165">
        <f t="shared" si="175"/>
        <v>566316.45400000003</v>
      </c>
      <c r="J122" s="165">
        <f t="shared" si="175"/>
        <v>718461.3899999999</v>
      </c>
      <c r="K122" s="165">
        <f t="shared" ref="K122:L122" si="176">K111+K115</f>
        <v>681058.67200000002</v>
      </c>
      <c r="L122" s="165">
        <f t="shared" si="176"/>
        <v>852169.16800000006</v>
      </c>
      <c r="M122" s="165">
        <f t="shared" si="175"/>
        <v>713811.99700000009</v>
      </c>
      <c r="N122" s="165">
        <f t="shared" si="175"/>
        <v>4383498.523</v>
      </c>
      <c r="O122" s="165">
        <f t="shared" si="157"/>
        <v>404069.8629999999</v>
      </c>
      <c r="P122" s="147">
        <f>F122/N122*100</f>
        <v>109.21797648339255</v>
      </c>
      <c r="Q122" s="165">
        <f>Q111+Q115</f>
        <v>4588153.3846666655</v>
      </c>
      <c r="R122" s="165">
        <f t="shared" si="158"/>
        <v>199415.00133333448</v>
      </c>
      <c r="S122" s="147">
        <f>F122/Q122*100</f>
        <v>104.34630197847716</v>
      </c>
      <c r="T122" s="147">
        <f>F122/E122*100</f>
        <v>63.131998091503775</v>
      </c>
      <c r="U122" s="165">
        <f>U111+U115</f>
        <v>4117321.1659999993</v>
      </c>
      <c r="V122" s="120">
        <f t="shared" si="159"/>
        <v>670247.22000000067</v>
      </c>
      <c r="W122" s="121">
        <f>F122/U122*100</f>
        <v>116.27872087158917</v>
      </c>
      <c r="X122" s="165"/>
      <c r="Y122" s="165"/>
    </row>
    <row r="123" spans="1:25" s="14" customFormat="1" ht="144.75" customHeight="1" x14ac:dyDescent="0.4">
      <c r="A123" s="34"/>
      <c r="B123" s="176" t="s">
        <v>218</v>
      </c>
      <c r="C123" s="176"/>
      <c r="D123" s="176"/>
      <c r="E123" s="21"/>
      <c r="F123" s="21" t="s">
        <v>219</v>
      </c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78"/>
      <c r="W123" s="79"/>
    </row>
    <row r="124" spans="1:25" s="7" customFormat="1" ht="18" customHeight="1" x14ac:dyDescent="0.45">
      <c r="A124" s="6"/>
      <c r="B124" s="29" t="s">
        <v>49</v>
      </c>
      <c r="C124" s="18"/>
      <c r="D124" s="18"/>
      <c r="E124" s="18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80"/>
      <c r="W124" s="81"/>
    </row>
    <row r="125" spans="1:25" s="7" customFormat="1" ht="30.75" hidden="1" x14ac:dyDescent="0.45">
      <c r="A125" s="6"/>
      <c r="B125" s="18"/>
      <c r="C125" s="18"/>
      <c r="D125" s="18"/>
      <c r="E125" s="109"/>
      <c r="F125" s="5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50"/>
      <c r="V125" s="80"/>
      <c r="W125" s="81"/>
    </row>
    <row r="126" spans="1:25" s="4" customFormat="1" ht="30.75" hidden="1" customHeight="1" x14ac:dyDescent="0.45">
      <c r="A126" s="27"/>
      <c r="B126" s="18"/>
      <c r="C126" s="18"/>
      <c r="D126" s="95"/>
      <c r="E126" s="95"/>
      <c r="F126" s="56"/>
      <c r="G126" s="96"/>
      <c r="H126" s="96"/>
      <c r="I126" s="96"/>
      <c r="J126" s="96"/>
      <c r="K126" s="96"/>
      <c r="L126" s="96"/>
      <c r="M126" s="56"/>
      <c r="N126" s="56"/>
      <c r="O126" s="96"/>
      <c r="P126" s="96"/>
      <c r="Q126" s="96"/>
      <c r="R126" s="96"/>
      <c r="S126" s="96"/>
      <c r="T126" s="96"/>
      <c r="U126" s="56"/>
      <c r="V126" s="5"/>
    </row>
    <row r="127" spans="1:25" ht="12" hidden="1" customHeight="1" x14ac:dyDescent="0.45">
      <c r="B127" s="29"/>
      <c r="C127" s="20"/>
      <c r="D127" s="20"/>
      <c r="E127" s="20"/>
      <c r="F127" s="50"/>
      <c r="G127" s="20"/>
      <c r="H127" s="20"/>
      <c r="I127" s="20"/>
      <c r="J127" s="20"/>
      <c r="K127" s="20"/>
      <c r="L127" s="20"/>
      <c r="M127" s="56"/>
      <c r="N127" s="50"/>
      <c r="O127" s="20"/>
      <c r="P127" s="20"/>
      <c r="Q127" s="20"/>
      <c r="R127" s="20"/>
      <c r="S127" s="20"/>
      <c r="T127" s="20"/>
      <c r="U127" s="50"/>
    </row>
    <row r="128" spans="1:25" s="2" customFormat="1" ht="30.75" hidden="1" customHeight="1" x14ac:dyDescent="0.45">
      <c r="A128" s="28"/>
      <c r="B128" s="18"/>
      <c r="C128" s="18"/>
      <c r="D128" s="18"/>
      <c r="E128" s="18"/>
      <c r="F128" s="50"/>
      <c r="G128" s="20"/>
      <c r="H128" s="20"/>
      <c r="I128" s="20"/>
      <c r="J128" s="20"/>
      <c r="K128" s="20"/>
      <c r="L128" s="20"/>
      <c r="M128" s="56"/>
      <c r="N128" s="50"/>
      <c r="O128" s="20"/>
      <c r="P128" s="20"/>
      <c r="Q128" s="20"/>
      <c r="R128" s="20"/>
      <c r="S128" s="20"/>
      <c r="T128" s="20"/>
      <c r="U128" s="50"/>
      <c r="V128" s="166"/>
    </row>
    <row r="129" spans="1:48" s="2" customFormat="1" ht="30.75" hidden="1" customHeight="1" x14ac:dyDescent="0.45">
      <c r="A129" s="28"/>
      <c r="B129" s="18"/>
      <c r="C129" s="18"/>
      <c r="D129" s="18"/>
      <c r="E129" s="18"/>
      <c r="F129" s="50"/>
      <c r="G129" s="20"/>
      <c r="H129" s="20"/>
      <c r="I129" s="20"/>
      <c r="J129" s="20"/>
      <c r="K129" s="20"/>
      <c r="L129" s="20"/>
      <c r="M129" s="56"/>
      <c r="N129" s="50"/>
      <c r="O129" s="20"/>
      <c r="P129" s="20"/>
      <c r="Q129" s="20"/>
      <c r="R129" s="20"/>
      <c r="S129" s="20"/>
      <c r="T129" s="20"/>
      <c r="U129" s="50"/>
      <c r="V129" s="166"/>
    </row>
    <row r="130" spans="1:48" s="2" customFormat="1" ht="16.5" hidden="1" customHeight="1" x14ac:dyDescent="0.45">
      <c r="A130" s="28"/>
      <c r="B130" s="29"/>
      <c r="C130" s="20"/>
      <c r="D130" s="20"/>
      <c r="E130" s="20"/>
      <c r="F130" s="50"/>
      <c r="G130" s="20"/>
      <c r="H130" s="20"/>
      <c r="I130" s="20"/>
      <c r="J130" s="20"/>
      <c r="K130" s="20"/>
      <c r="L130" s="20"/>
      <c r="M130" s="56"/>
      <c r="N130" s="50"/>
      <c r="O130" s="20"/>
      <c r="P130" s="20"/>
      <c r="Q130" s="20"/>
      <c r="R130" s="20"/>
      <c r="S130" s="20"/>
      <c r="T130" s="20"/>
      <c r="U130" s="50"/>
      <c r="V130" s="166"/>
    </row>
    <row r="131" spans="1:48" ht="18.75" hidden="1" x14ac:dyDescent="0.3">
      <c r="B131" s="27"/>
      <c r="D131" s="95"/>
      <c r="E131" s="95"/>
      <c r="F131" s="95"/>
      <c r="G131" s="31"/>
      <c r="H131" s="31"/>
      <c r="I131" s="31"/>
      <c r="J131" s="31"/>
      <c r="K131" s="31"/>
      <c r="L131" s="31"/>
      <c r="M131" s="95"/>
      <c r="N131" s="95"/>
      <c r="O131" s="31"/>
      <c r="P131" s="31"/>
      <c r="Q131" s="31"/>
      <c r="R131" s="31"/>
      <c r="S131" s="31"/>
      <c r="T131" s="31"/>
      <c r="U131" s="95"/>
    </row>
    <row r="132" spans="1:48" ht="18.75" hidden="1" x14ac:dyDescent="0.3">
      <c r="B132" s="27"/>
      <c r="D132" s="56"/>
      <c r="E132" s="56"/>
      <c r="F132" s="56"/>
      <c r="U132" s="56"/>
    </row>
    <row r="133" spans="1:48" ht="18.75" hidden="1" x14ac:dyDescent="0.3">
      <c r="B133" s="27"/>
      <c r="D133" s="95"/>
      <c r="E133" s="95"/>
      <c r="F133" s="95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95"/>
    </row>
    <row r="134" spans="1:48" ht="18.75" hidden="1" customHeight="1" x14ac:dyDescent="0.3">
      <c r="B134" s="4"/>
      <c r="C134" s="3"/>
      <c r="D134" s="3"/>
      <c r="E134" s="3"/>
      <c r="F134" s="3"/>
      <c r="O134" s="205"/>
      <c r="P134" s="205"/>
      <c r="Q134" s="148"/>
      <c r="U134" s="3"/>
    </row>
    <row r="135" spans="1:48" ht="22.5" hidden="1" x14ac:dyDescent="0.3">
      <c r="B135" s="4"/>
      <c r="C135" s="3"/>
      <c r="D135" s="3"/>
      <c r="E135" s="110"/>
      <c r="F135" s="110"/>
      <c r="O135" s="166"/>
      <c r="P135" s="166"/>
      <c r="Q135" s="148"/>
      <c r="U135" s="110"/>
    </row>
    <row r="136" spans="1:48" ht="18.75" hidden="1" customHeight="1" x14ac:dyDescent="0.3">
      <c r="B136" s="4"/>
      <c r="C136" s="3"/>
      <c r="D136" s="3"/>
      <c r="E136" s="3"/>
      <c r="O136" s="205"/>
      <c r="P136" s="205"/>
      <c r="Q136" s="149"/>
    </row>
    <row r="137" spans="1:48" ht="18.75" hidden="1" x14ac:dyDescent="0.3">
      <c r="B137" s="4"/>
      <c r="C137" s="3"/>
      <c r="D137" s="3"/>
      <c r="E137" s="3"/>
      <c r="O137" s="166"/>
      <c r="P137" s="166"/>
      <c r="Q137" s="148"/>
    </row>
    <row r="138" spans="1:48" ht="18.75" hidden="1" x14ac:dyDescent="0.3">
      <c r="B138" s="112"/>
      <c r="C138" s="3"/>
      <c r="D138" s="3"/>
      <c r="E138" s="3"/>
      <c r="O138" s="205"/>
      <c r="P138" s="205"/>
      <c r="Q138" s="148"/>
    </row>
    <row r="139" spans="1:48" ht="18.75" x14ac:dyDescent="0.3">
      <c r="B139" s="4"/>
      <c r="C139" s="3"/>
      <c r="D139" s="3"/>
      <c r="E139" s="3"/>
      <c r="O139" s="166"/>
      <c r="P139" s="166"/>
      <c r="Q139" s="148"/>
    </row>
    <row r="140" spans="1:48" s="19" customFormat="1" ht="18.75" x14ac:dyDescent="0.3">
      <c r="B140" s="4"/>
      <c r="C140" s="3"/>
      <c r="D140" s="3"/>
      <c r="E140" s="3"/>
      <c r="F140" s="31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1"/>
      <c r="V140" s="1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1:48" s="19" customFormat="1" ht="18.75" x14ac:dyDescent="0.3">
      <c r="B141" s="4"/>
      <c r="C141" s="3"/>
      <c r="D141" s="3"/>
      <c r="E141" s="96"/>
      <c r="F141" s="11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113"/>
      <c r="V141" s="1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1:48" s="19" customFormat="1" ht="18.75" x14ac:dyDescent="0.3">
      <c r="B142" s="4"/>
      <c r="C142" s="3"/>
      <c r="D142" s="114"/>
      <c r="E142" s="3"/>
      <c r="F142" s="31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1"/>
      <c r="V142" s="1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  <row r="143" spans="1:48" s="19" customFormat="1" ht="18.75" x14ac:dyDescent="0.3">
      <c r="B143" s="4"/>
      <c r="C143" s="3"/>
      <c r="D143" s="3"/>
      <c r="E143" s="3"/>
      <c r="F143" s="31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1"/>
      <c r="V143" s="1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</row>
    <row r="144" spans="1:48" s="19" customFormat="1" ht="22.5" x14ac:dyDescent="0.3">
      <c r="B144" s="4"/>
      <c r="C144" s="3"/>
      <c r="D144" s="111"/>
      <c r="E144" s="3"/>
      <c r="F144" s="31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1"/>
      <c r="V144" s="1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</row>
    <row r="145" spans="2:48" s="19" customFormat="1" ht="18.75" x14ac:dyDescent="0.3">
      <c r="B145" s="4"/>
      <c r="C145" s="3"/>
      <c r="D145" s="3"/>
      <c r="E145" s="3"/>
      <c r="F145" s="11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113"/>
      <c r="V145" s="1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</row>
    <row r="146" spans="2:48" s="19" customFormat="1" ht="18.75" x14ac:dyDescent="0.3">
      <c r="B146" s="4"/>
      <c r="C146" s="3"/>
      <c r="D146" s="3"/>
      <c r="E146" s="3"/>
      <c r="F146" s="31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1"/>
      <c r="V146" s="1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</row>
    <row r="147" spans="2:48" s="19" customFormat="1" ht="18.75" x14ac:dyDescent="0.3">
      <c r="B147" s="4"/>
      <c r="C147" s="3"/>
      <c r="D147" s="3"/>
      <c r="E147" s="3"/>
      <c r="F147" s="31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1"/>
      <c r="V147" s="1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</row>
    <row r="148" spans="2:48" s="19" customFormat="1" ht="18.75" x14ac:dyDescent="0.3">
      <c r="B148" s="27"/>
      <c r="F148" s="31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1"/>
      <c r="V148" s="1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</row>
    <row r="149" spans="2:48" s="19" customFormat="1" ht="18.75" x14ac:dyDescent="0.3">
      <c r="B149" s="27"/>
      <c r="F149" s="31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1"/>
      <c r="V149" s="1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</row>
  </sheetData>
  <mergeCells count="33">
    <mergeCell ref="N3:N4"/>
    <mergeCell ref="L3:L4"/>
    <mergeCell ref="O138:P138"/>
    <mergeCell ref="C15:C17"/>
    <mergeCell ref="C23:C25"/>
    <mergeCell ref="A51:C51"/>
    <mergeCell ref="A3:A4"/>
    <mergeCell ref="B3:B4"/>
    <mergeCell ref="C3:C4"/>
    <mergeCell ref="D3:D4"/>
    <mergeCell ref="O134:P134"/>
    <mergeCell ref="O3:O4"/>
    <mergeCell ref="H3:H4"/>
    <mergeCell ref="E3:E4"/>
    <mergeCell ref="M3:M4"/>
    <mergeCell ref="F3:F4"/>
    <mergeCell ref="G3:G4"/>
    <mergeCell ref="A1:W1"/>
    <mergeCell ref="A110:W110"/>
    <mergeCell ref="A85:W85"/>
    <mergeCell ref="A6:W6"/>
    <mergeCell ref="O136:P136"/>
    <mergeCell ref="I3:I4"/>
    <mergeCell ref="J3:J4"/>
    <mergeCell ref="W3:W4"/>
    <mergeCell ref="P3:P4"/>
    <mergeCell ref="Q3:Q4"/>
    <mergeCell ref="R3:R4"/>
    <mergeCell ref="S3:S4"/>
    <mergeCell ref="T3:T4"/>
    <mergeCell ref="U3:U4"/>
    <mergeCell ref="V3:V4"/>
    <mergeCell ref="K3:K4"/>
  </mergeCells>
  <printOptions horizontalCentered="1"/>
  <pageMargins left="0.39370078740157483" right="0" top="0" bottom="0" header="0.23622047244094491" footer="0.11811023622047245"/>
  <pageSetup paperSize="8" scale="61" fitToHeight="6" orientation="landscape" horizontalDpi="300" verticalDpi="300" r:id="rId1"/>
  <headerFooter alignWithMargins="0"/>
  <rowBreaks count="1" manualBreakCount="1">
    <brk id="84" max="2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C5F1B-D535-4A3F-8E8B-D26E9B299826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2025-08-01T07:06:45Z</cp:lastPrinted>
  <dcterms:created xsi:type="dcterms:W3CDTF">1996-10-08T23:32:33Z</dcterms:created>
  <dcterms:modified xsi:type="dcterms:W3CDTF">2025-08-01T08:34:06Z</dcterms:modified>
</cp:coreProperties>
</file>